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ผด.3 (งวดที่ 3)" sheetId="1" r:id="rId1"/>
    <sheet name="ผด.6 (งวดที่ 2)" sheetId="2" r:id="rId2"/>
  </sheets>
  <definedNames>
    <definedName name="_xlnm.Print_Titles" localSheetId="0">'ผด.3 (งวดที่ 3)'!$5:$6</definedName>
  </definedNames>
  <calcPr fullCalcOnLoad="1"/>
</workbook>
</file>

<file path=xl/sharedStrings.xml><?xml version="1.0" encoding="utf-8"?>
<sst xmlns="http://schemas.openxmlformats.org/spreadsheetml/2006/main" count="2144" uniqueCount="511">
  <si>
    <t>แบบ ผด. 3</t>
  </si>
  <si>
    <t>งวดที่ 1 (ตุลาคม - มีนาคม)</t>
  </si>
  <si>
    <t xml:space="preserve">                                                                                                                                                                            ของเทศบาลตำบลยางเนิ้ง                                                    </t>
  </si>
  <si>
    <t xml:space="preserve">   งวดที่ 2 (เมษายน - มิถุนายน)</t>
  </si>
  <si>
    <t xml:space="preserve">     งวดที่ 3 (กรกฎาคม - กันยายน)</t>
  </si>
  <si>
    <t>ลำดับ</t>
  </si>
  <si>
    <t>รายการ  / จำนวน (หน่วย)</t>
  </si>
  <si>
    <t>หน่วยงาน</t>
  </si>
  <si>
    <t>แหล่งเงิน</t>
  </si>
  <si>
    <t>จำนวน(บาท)</t>
  </si>
  <si>
    <t>ช่วงเวลาที่ต้องเริ่ม</t>
  </si>
  <si>
    <t>ผลการดำเนินงาน</t>
  </si>
  <si>
    <t>เบิกจ่ายแล้ว</t>
  </si>
  <si>
    <t>คงเหลือ</t>
  </si>
  <si>
    <t>กำหนดส่งมอบ</t>
  </si>
  <si>
    <t>หมายเหตุ</t>
  </si>
  <si>
    <t>ที่</t>
  </si>
  <si>
    <t xml:space="preserve"> </t>
  </si>
  <si>
    <t>จัดหาแผน</t>
  </si>
  <si>
    <t>(บาท)</t>
  </si>
  <si>
    <t>งวดสุดท้าย</t>
  </si>
  <si>
    <t>ค่าบำรุงรักษาหรือซ่อมแซมทรัพย์สิน</t>
  </si>
  <si>
    <t>กองคลัง</t>
  </si>
  <si>
    <t>ค่าใช้จ่ายโครงการปรับปรุงระบบแผนที่ภาษีและ</t>
  </si>
  <si>
    <t>ทะเบียนทรัพย์สิน</t>
  </si>
  <si>
    <t>วัสดุยานพาหนะและขนส่ง</t>
  </si>
  <si>
    <t>วัสดุเชื้อเพลิงและหล่อลื่น</t>
  </si>
  <si>
    <t>สำนักปลัด</t>
  </si>
  <si>
    <t>ค่าของขวัญ ของรางวัล หรือเงินรางวัล</t>
  </si>
  <si>
    <t>ค่าใช้จ่ายในโครงการป้องกันและลดอุบัติเหตุทางถนน</t>
  </si>
  <si>
    <t>ค่าใช้จ่ายในโครงการให้บริการข้อมูลสารสนเทศ</t>
  </si>
  <si>
    <t>การศึกษา</t>
  </si>
  <si>
    <t>วัสดุสำนักงาน</t>
  </si>
  <si>
    <t>วัสดุงานบ้านงานครัว</t>
  </si>
  <si>
    <t>วัสดุโฆษณาและเผยแพร่</t>
  </si>
  <si>
    <t>วัสดุคอมพิวเตอร์</t>
  </si>
  <si>
    <t>ค่าจ้างเอกชนกำจัดขยะ</t>
  </si>
  <si>
    <t>สาธารณสุข</t>
  </si>
  <si>
    <t>ค่าจ้างเหมาบริการ</t>
  </si>
  <si>
    <t>ค่าขุดลอกรางระบายน้ำ</t>
  </si>
  <si>
    <t>กองช่าง</t>
  </si>
  <si>
    <t>วัสดุไฟฟ้าและวิทยุ</t>
  </si>
  <si>
    <t>วัสดุวิทยาศาสตร์และการแพทย์</t>
  </si>
  <si>
    <t>วัสดุเครื่องแต่งกาย</t>
  </si>
  <si>
    <t>งบประมาณ</t>
  </si>
  <si>
    <t>วัสดุการเกษตร</t>
  </si>
  <si>
    <t>วัสดุก่อสร้าง</t>
  </si>
  <si>
    <t>ค่าใช้จ่ายในการจัดกิจกรรมโครงการจัดงานวันเด็กแห่งชาติ</t>
  </si>
  <si>
    <t>ค่าโฆษณาและเผยแพร่</t>
  </si>
  <si>
    <t>ค่ารับรองในการต้อนรับบุคคล</t>
  </si>
  <si>
    <t>ค่ารับรองในการประชุมสภาท้องถิ่น</t>
  </si>
  <si>
    <t>ค่าใช้จ่ายในโครงการจัดเวทีประชาคมเมืองเพื่อ</t>
  </si>
  <si>
    <t>ปัญหาความยากจน</t>
  </si>
  <si>
    <t>ค่าใช้จ่ายในโครงการคาราวานแก้จน</t>
  </si>
  <si>
    <t>ค่าใช้จ่ายในโครงการเข้าร่วมประชุมกับชมรมผู้สูงอายุทุกหมู่บ้าน</t>
  </si>
  <si>
    <t>เครื่องปรับอากาศ</t>
  </si>
  <si>
    <t>เครื่องโทรสาร</t>
  </si>
  <si>
    <t>ค่าใช้จ่ายในการจัดกิจกรรมโครงการจัดกิจกรรมวัน</t>
  </si>
  <si>
    <t>สำคัญทางพระพุทธศาสนา</t>
  </si>
  <si>
    <t>ค่าใช้จ่ายในการจัดกิจกรรมโครงการส่งเสริมภูมิ</t>
  </si>
  <si>
    <t>ปัญญาไทยและวิทยาการสมัยใหม่</t>
  </si>
  <si>
    <t>ค่าใช้จ่ายในการจัดกิจกรรมโครงการอบรมและดูงาน</t>
  </si>
  <si>
    <t>ของสภาเด็กและเยาวชน</t>
  </si>
  <si>
    <t>ค่าใช้จ่ายในโครงการประชาสัมพันธ์งานป้องกันและ</t>
  </si>
  <si>
    <t>บรรเทาสาธารณภัย</t>
  </si>
  <si>
    <t>ค่าใช้จ่ายในโครงการจัดเก็บข้อมูล จปฐ และแก้ไข</t>
  </si>
  <si>
    <t>ค่าใช้จ่ายในโครงการสงเคราะห์ผู้ด้อยโอกาสและผู้ไร้ที่พึ่ง</t>
  </si>
  <si>
    <t>ค่าใช้จ่ายในโครงการส่งเสริมคุณภาพกลุ่มเกษตรเทศบาลฯ</t>
  </si>
  <si>
    <t>ค่าใช้จ่ายในการจัดกิจกรรมโครงการเกษตรพอเพียง</t>
  </si>
  <si>
    <t>โครงการเทศบาลเคลื่อนที่เทศบาลสัญจรเผยแพร่ประชาธิปไตย</t>
  </si>
  <si>
    <t>โครงการสนับสนุนการดำเนินงานของศูนย์บริการและ</t>
  </si>
  <si>
    <t xml:space="preserve"> ถ่ายทอดเทคโนโลยี</t>
  </si>
  <si>
    <t>โครงการให้ความช่วยเหลือทางด้านกฎหมายแก่ประชาชน</t>
  </si>
  <si>
    <t>ค่าใช้จ่ายในการจัดกิจกรรมโครงการงานรัฐพิธี</t>
  </si>
  <si>
    <t>ค่าใช้จ่ายในโครงการทำบุญเนื่องในวันเทศบาล</t>
  </si>
  <si>
    <t>ค่าใช้จ่ายในโครงการเพิ่มพูนประสิทธิภาพและทัศนศึกษาดูงาน</t>
  </si>
  <si>
    <t>ค่าใช้จ่ายในโครงการฝึกอบรม อปพร. เทศบาล</t>
  </si>
  <si>
    <t>ค่าพวงมาลัย ช่อดอกไม้ กระเช้าดอกไม้ และพวงมาลัย</t>
  </si>
  <si>
    <t>โครงการสอบแข่งขันเพื่อบรรจุบุคคลเป็นพนักงานเทศบาล</t>
  </si>
  <si>
    <t>ค่าวัสดุเครื่องแต่งกาย</t>
  </si>
  <si>
    <t>ค่าวัสดุคอมพิวเตอร์</t>
  </si>
  <si>
    <t>ตู้เอกสารบานเลื่อน</t>
  </si>
  <si>
    <t>ครุภัณฑ์งานบ้านงานครัว  (ตู้เย็น)</t>
  </si>
  <si>
    <t>ครุภัณฑ์ถังดับเพลิง   (ถังเคมีดับเพลิง)</t>
  </si>
  <si>
    <t>ตู้เหล็กเก็บเอกสาร</t>
  </si>
  <si>
    <t>ค่าพาหนะนำส่งเด็กนักเรียนในศูนย์พัฒนาเด็กเล็กเทศบาลฯ</t>
  </si>
  <si>
    <t>ค่าบำรุงรักษาหรือซ่อมแซมคุรุภัณฑ์</t>
  </si>
  <si>
    <t>ค่าใช้จ่ายในโครงการกีฬาชุมชนสัมพันธ์เทศบาลตำบลยางเนิ้ง</t>
  </si>
  <si>
    <t xml:space="preserve"> - เพื่อจ่ายเป็นค่าวัสดุสำนักงาน เช่น ค่าปากกา ดินสอ ยางลบฯ</t>
  </si>
  <si>
    <t xml:space="preserve"> - เพื่อจ่ายเป็นค่าจัดซื้อหนังสือพิมพ์ให้แก่หมู่บ้าน</t>
  </si>
  <si>
    <t>วัสดุบ้านงานครัว</t>
  </si>
  <si>
    <t xml:space="preserve"> - เพื่อจ่ายเป็นจัดซื้อ ไม้กวาด ถังขยะ ผงซักฟอก ฯลฯ</t>
  </si>
  <si>
    <t xml:space="preserve"> - เพื่อเบิกจ่ายเป็นค่าสนันสนุนอาหารเสริม (นม) ศูนย์เด็ก</t>
  </si>
  <si>
    <t xml:space="preserve"> - เพื่อเบิกจ่ายเป็นค่าสนับสนุนอาหารกลางวันของนักเรียน</t>
  </si>
  <si>
    <t xml:space="preserve"> - เพื่อเบิกจ่ายเป็นค่าวัสดุรายหัวนักเรียนศูนย์พัฒนาเด็กเล็ก</t>
  </si>
  <si>
    <t xml:space="preserve"> - เบิกจ่ายเป็นค่าจัดซื้ออาหารเสริม (นม) ของนักเรียนสังกัด ฯ</t>
  </si>
  <si>
    <t>วัสดุกีฬา</t>
  </si>
  <si>
    <t>วัสดุการศึกษา</t>
  </si>
  <si>
    <t>วัสดุอื่น ๆ</t>
  </si>
  <si>
    <t>ตู้เก็บเอกสารบานเลื่อน</t>
  </si>
  <si>
    <t>ค่าบำรุงหรือซ่อมแซมทรัพย์สิน</t>
  </si>
  <si>
    <t>ค่าบำรุงรักษาหรือซ่อมแซมคุรุภุณฑ์</t>
  </si>
  <si>
    <t>เครื่องชั่งน้ำหนักเด็ก</t>
  </si>
  <si>
    <t>เครื่องวัดความดันแบบดิจิตอล</t>
  </si>
  <si>
    <t>รถบรรทุกศพ</t>
  </si>
  <si>
    <t>ค่าจ้างเหมาขุดลอกอำคลองเหมืองสาธารณะ</t>
  </si>
  <si>
    <t>ค่ารังวัดที่ดิน</t>
  </si>
  <si>
    <t>ค่าบำรุงรักษาหรือซ่อมแซมที่ดินและสิ่งก่อสร้าง</t>
  </si>
  <si>
    <t>ค่าปรับปรุงภูมิทัศน์ไม้ดอกไม้ประดับ</t>
  </si>
  <si>
    <t>ตู้เก็บเอกสาร</t>
  </si>
  <si>
    <t xml:space="preserve">ชุมชนบ้านดงสวรรค์ ขนาด 6.00*12.00 เมตร </t>
  </si>
  <si>
    <t xml:space="preserve">ค่าใช้จ่ายในโครงการจัดทำแผนพัฒนาเทศบาล, </t>
  </si>
  <si>
    <t>เทศบัญญัติงบประมาณรายจ่ายแผนการดำเนินงาน</t>
  </si>
  <si>
    <t>และการรายงานติดตามและประเมินผล</t>
  </si>
  <si>
    <t>ส่งเสริมการมีส่วนร่วม</t>
  </si>
  <si>
    <t>ค่าใช้จ่ายในโครงการส่งเสริมคัดสรรสุดยอดผลิตภัณฑ์ ovop</t>
  </si>
  <si>
    <t>ค่าใช้จ่ายในโครงการสนับสนุนการปฎิบัติงานของ</t>
  </si>
  <si>
    <t xml:space="preserve">อปพร. เทศบาลฯ </t>
  </si>
  <si>
    <t>ค่าใช้จ่ายในโครงการฝึกอบรมเพิ่มพูนความรู้แก่</t>
  </si>
  <si>
    <t>พนักงาน/เจ้าหน้าที่ที่มีส่วนเกี่ยวข้องกับงานป้องกัน</t>
  </si>
  <si>
    <t>และบรรเทาสาธารณภัย</t>
  </si>
  <si>
    <t>ค่าใช้จ่ายในโครงการจัดประชุม อบรม สัมมมา กลุ่ม</t>
  </si>
  <si>
    <t xml:space="preserve">ผู้นำชุมชนและผู้เกี่ยวข้อง </t>
  </si>
  <si>
    <t>ค่าใช้จ่ายในโครงการศึกษาวัฒนธรรมนอกพื้นที่ของ</t>
  </si>
  <si>
    <t>ผู้สูงอายุ</t>
  </si>
  <si>
    <t>ค่าใช้จ่ายในโครงการอบรมสัมมนาและทัศนศึกษาดู</t>
  </si>
  <si>
    <t>งานของกลุ่มแม่บ้าน</t>
  </si>
  <si>
    <t>ค่าใช้จ่ายในโครงการจ้างนักเรียน/นักศึกษาทำงาน</t>
  </si>
  <si>
    <t>ในช่วงปิดภาคฤดูร้อน</t>
  </si>
  <si>
    <t>ตั้งทุกประเภท</t>
  </si>
  <si>
    <t>ต.ค 51 - ก.ย 52</t>
  </si>
  <si>
    <t>ต.ค 51- ก.ย 52</t>
  </si>
  <si>
    <t xml:space="preserve"> ต.ค 51 - ก.ย 52</t>
  </si>
  <si>
    <t>ค่าใช้จ่ายในโครงการจัดกิจกรรมสำหรับเด็กเยาวชน</t>
  </si>
  <si>
    <t>และประชาชนในเขตเทศบาล</t>
  </si>
  <si>
    <t>ค่าใช้จ่ายในโครงการส่งเสริมสนับสนุนและจัดงาน</t>
  </si>
  <si>
    <t>ประเพณียี่เป็งหรือประเพณีลอยกระทง</t>
  </si>
  <si>
    <t>ค่าใช้จ่ายในการจัดกิจกรรมโครงการสนับสนุนและ</t>
  </si>
  <si>
    <t>จัดงานประเพณีสงกรานต์และหรืองานมหกรรม</t>
  </si>
  <si>
    <t>เอื้องผึ้ง เอื้องคำ</t>
  </si>
  <si>
    <t xml:space="preserve">ค่าใช้จ่ายในการจัดกิจกรรมโครงการทัศนศึกษาดูงาน </t>
  </si>
  <si>
    <t>หรือการอบรมของครูนักเรียนในศูนย์พัฒนาเด็กเล็ก</t>
  </si>
  <si>
    <t>ค่าใช้จ่ายในการจัดกิจกรรมโครงการอบรมปฏิบัติธรรม</t>
  </si>
  <si>
    <t>สำหรับประชาชน และเยาวชนในเขตเทศบาล</t>
  </si>
  <si>
    <t>ค่าใช้จ่ายในการจัดกิจกรรมโครงการส่งเสริมพัฒนา</t>
  </si>
  <si>
    <t>สุขภาพแบบองค์กรรวม</t>
  </si>
  <si>
    <t>ค่าใช้จ่ายในการจัดกิจกรรมโครงการสร้างจิตสำนึก</t>
  </si>
  <si>
    <t>และตระหนักในการจัดด้านสุขาภิบาลอนามัยสิ่งแวดล้อม</t>
  </si>
  <si>
    <t>ก่อสร้างถนน คสล. หมู่ที่ 1 ตำบลยางเนิ้ง  ซอยบ้าน</t>
  </si>
  <si>
    <t>ไม่น้อยกว่า  54  ตารางเมตร</t>
  </si>
  <si>
    <t xml:space="preserve">นายพัฒน์ จิตบาล - บ้านนายแก้ว ใจซื่อ ขนาดกว้าง </t>
  </si>
  <si>
    <t>3  เมตร ยาว 17  เมตร หนา 0.15 เมตร  หรือพื้นที่</t>
  </si>
  <si>
    <t>ก่อสร้างถนน คสล. หมู่ที่ 1  ตำบลยางเนิ้ง  ซอยบ้าน</t>
  </si>
  <si>
    <t>หมอไพรัช ขนาดกว้าง 3.00 เมตร ยาว 268 เมตร หนา</t>
  </si>
  <si>
    <t xml:space="preserve"> 0.15 เมตร หรือพื้นที่ไม่น้อยกว่า  804  ตารางเมตร </t>
  </si>
  <si>
    <t>ก่อสร้างถนน คสล.หมู่ 1 ตำบลยางเนิ้ง ถนนสาธารณะ</t>
  </si>
  <si>
    <t>ซอยบ้านนายบุญยัง  ถาเพาะ - บ้านนายปรีชา  สุวรรณ</t>
  </si>
  <si>
    <t>ชมภู ขนาดกว้าง 3.40 เมตร ยาว 40 เมตร หนา 0.15</t>
  </si>
  <si>
    <t xml:space="preserve"> เมตร  หรือพื้นที่ไม่น้อยกว่า  136 ตารางเมตร </t>
  </si>
  <si>
    <t>ก่อสร้างถนน คสล. หมู่ที่ 2 ตำบลยางเนิ้ง ซอยบ้าน</t>
  </si>
  <si>
    <t>นายสมเดช ไชยมงคล ขนาดกว้าง 3.50 เมตร ยาว 82</t>
  </si>
  <si>
    <t>ก่อสร้างถนนลาดยางแอสฟัลท์ติกคอนกรีต  หมู่ 2</t>
  </si>
  <si>
    <t>ตำบลยางเนิ้ง ซอยบ้านนางสุจิรา บุญชูศิลป์  ขนาด</t>
  </si>
  <si>
    <t>กว้าง 3.50 เมตร หนา 0.05ยาว 118 เมตร หรือพื้นที่</t>
  </si>
  <si>
    <t xml:space="preserve">ไม่น้อยกว่า 413 ตาราเมตร  </t>
  </si>
  <si>
    <t xml:space="preserve">นายมานะชมชื่น ขนาดกว้าง 1.00 เมตร ยาว 70 เมตร </t>
  </si>
  <si>
    <t xml:space="preserve">หนา 0.15 เมตร หรือพื้นที่ไม่น้อยกว่า 70 ตารางเมตร </t>
  </si>
  <si>
    <t>ก่อสร้างถนน คสล. หมู่ที่ 4 ตำบลยางเนิ้ง ซอยหลัง</t>
  </si>
  <si>
    <t>วัดพระนอน ขนาดกว้าง 3.00 เมตร ยาว 94.00 เมตร</t>
  </si>
  <si>
    <t xml:space="preserve"> หนา 0.15 เมตร หรือพื้นที่ไม่น้อยกว่า 282 ตารางเมตร</t>
  </si>
  <si>
    <t>ก่อสร้างถนน คสล. หมู่ที่ 4 ตำบลยางเนิ้ง ซอยบ้าน</t>
  </si>
  <si>
    <t xml:space="preserve">เจ็กต้น ขนาดกว้าง 3.50 เมตร  ยาว 96 เมตร หนา </t>
  </si>
  <si>
    <t xml:space="preserve">0.15 เมตร พื้นที่ไม่น้อยกว่า 336  ตารางเมตร </t>
  </si>
  <si>
    <t>ก่อสร้างถนนลาดยางแอสฟัลท์ติก  หมู่ 4 ตำบลยางเนิ้ง</t>
  </si>
  <si>
    <t>ซอยหมู่บ้านสุขสันต์ ขนาดกว้าง 4.00 เมตร ยาว 118</t>
  </si>
  <si>
    <t>เมตร หนา 0.05 เมตร หรือพื้นที่ไม่น้อยกว่า 472  ตรม.</t>
  </si>
  <si>
    <t>ก่อสร้างถนน คสล. และวางท่อระบายน้ำ คสล.หมู่ที่ 5</t>
  </si>
  <si>
    <t>ตำบลยางเนิ้งหน้าบ้านนายสวน ภิรมย์ ถึงถนนเลียบ</t>
  </si>
  <si>
    <t xml:space="preserve">ทางรถไฟ พื้นที่ไม่น้อยกว่า  64  ตารางเมตร หนา </t>
  </si>
  <si>
    <t>0.80 เมตร ยาว 10 เมตร พร้อมบ่อพักคสล.จำนวน1 บ่อ</t>
  </si>
  <si>
    <t>0.15 ม. และวางท่อระบายน้ำคสล.ขนาดผ่านศูนย์กลาง</t>
  </si>
  <si>
    <t xml:space="preserve">ก่อสร้างถนนหินคลุกบดอัดแน่น หมู่ 6 ตำบลยางเนิ้ง </t>
  </si>
  <si>
    <t>ซอยข้างบ้านนายพนมเทียน อมรเลิศวิทย์ ขนาดกว้าง</t>
  </si>
  <si>
    <t xml:space="preserve"> 2.00 เมตร ยาว 100 เมตร </t>
  </si>
  <si>
    <t>ก่อสร้างราวเหล็กกันตก  หมูที่ 6 ตำบลยางเนิ้ง ข้าง</t>
  </si>
  <si>
    <t xml:space="preserve">บ้านนายบุญทาอินทยศ - บ้านนายบุญธรรม  เขื่อนคำ </t>
  </si>
  <si>
    <t>ความสูง 0.90 เมตร ยาว 112 เมตร</t>
  </si>
  <si>
    <t>ก่อสร้างถนน คสล.หมู่ที่ 1  ตำบลสารภี ซอยข้างบ้าน</t>
  </si>
  <si>
    <t xml:space="preserve">นางกาญจนา ใจคำ ขนาดกว้าง 3.00 เมตร ยาว 28 </t>
  </si>
  <si>
    <t xml:space="preserve">เมตร หนา 0.15 เมตร หรือ พื้นที่ไม่น้อยกว่า </t>
  </si>
  <si>
    <t>84 ตารางเมตร</t>
  </si>
  <si>
    <t>ก่อสร้างกำแพงดิน คสล. หมู่ที่ 1 ต.ยางเนิ้ง ลำเหมือง</t>
  </si>
  <si>
    <t>สาธารณะหลังบ้านนายสมบัติ ธรรมมา - หลังบ้าน</t>
  </si>
  <si>
    <t>นายศรีทน ไชยวงศ์ และหลังบ้านนายจันทร์ ไชยวุฒิ</t>
  </si>
  <si>
    <t xml:space="preserve"> - หลังบ้านนายแสงหล้า  จันทร์ฤทธิ์ ความสูง 2.00 </t>
  </si>
  <si>
    <t xml:space="preserve">เมตร ยาว 101 เมตร </t>
  </si>
  <si>
    <t xml:space="preserve">ก่อสร้างวางท่อระบายน้ำ คสล. พร้อมบ่อพัก คสล. </t>
  </si>
  <si>
    <t>หมู่ที่ 2 ตำบลยางเนิ้ง บ้านนายเชาว์ ไชยมงคล - บ้าน</t>
  </si>
  <si>
    <t xml:space="preserve">นายมานัส สุนทรเวชขนาดเส้นผ่าศูนย์กลาง 0.60 ม. </t>
  </si>
  <si>
    <t xml:space="preserve">ยาว 31 เมตร พร้อมบ่อพักคสล. จำนวน 4 บ่อ </t>
  </si>
  <si>
    <t xml:space="preserve">ความยาวรวม 31 เมตร </t>
  </si>
  <si>
    <t>หมู่ที่ 2 ตำบลยางเนิ้ง ซอยหน้าสหกรณ์การเกษตร</t>
  </si>
  <si>
    <t xml:space="preserve"> อำเภอสารภี ขนาดเส้นผ่าศูนย์กลาง 0.80 เมตร ยาว</t>
  </si>
  <si>
    <t xml:space="preserve"> 27 เมตร พร้อมบ่อพัก คสล. จำนวน 4 บ่อ </t>
  </si>
  <si>
    <t>ก่อสร้างรางระบายน้ำ คสล. หมู่ที่ 2 ตำบลยางเนิ้ง ซอย</t>
  </si>
  <si>
    <t xml:space="preserve">ข้างโรงเรียนสารภีพิทยาคม ขนาดกว้าง 0.30 เมตร </t>
  </si>
  <si>
    <t xml:space="preserve">ลึกเฉลี่ย 0.40 เมตร  ยาว 131 เมตร </t>
  </si>
  <si>
    <t xml:space="preserve">ก่อสร้างรางระบายน้ำ คสล. หมู่ที่ 3 ตำบลยางเนิ้ง </t>
  </si>
  <si>
    <t>ซอยหลังบ้านนางสาวอัมพร  ศรีอารินทร์ - ลำเหมือง</t>
  </si>
  <si>
    <t xml:space="preserve">สาธารณะหน้าโรงรับจำนำขนาดกว้าง 0.30 เมตร </t>
  </si>
  <si>
    <t>ลึกเฉลี่ย 0.30 เมตร ความยาว 195 เมตร</t>
  </si>
  <si>
    <t>วางท่อเหลี่ยม คสล. หมู่ที่ 3 ตำบลยางเนิ้ง ปากซอย</t>
  </si>
  <si>
    <t xml:space="preserve">ธวัชวงค์ขนาด 1.80*1.80 เมตร จำนวน 3 ท่อ </t>
  </si>
  <si>
    <t xml:space="preserve">ก่อสร้างรางระบายน้ำ คสล. หมู่ที่ 5 ตำบลยางเนิ้ง </t>
  </si>
  <si>
    <t>ซอยบ้านนายสนั่น บุญตัน - บ้านนายเลื่อน บุญตัน</t>
  </si>
  <si>
    <t>ขนาดกว้าง 0.30 เมตรลึกเฉลี่ย 0.40 เมตร ยาว 70 เมตร</t>
  </si>
  <si>
    <t xml:space="preserve">หมู่ที่ 5 ตำบลยางเนิ้งซอยข้างบ้านนายสวน ภิรมย์ - </t>
  </si>
  <si>
    <t xml:space="preserve">บ้านนายมูล สอนเถื่อนขนาดเส้นผ่าศูนย์กลาง 0.80 </t>
  </si>
  <si>
    <t xml:space="preserve">เมตร ยาว 92 เมตร พร้อมบ่อพัก คสล.จำนวน 11 บ่อ </t>
  </si>
  <si>
    <t xml:space="preserve">ความยาวรวม 103 เมตร </t>
  </si>
  <si>
    <t>ก่อสร้างกำแพงดิน คสล.หมู่ที่ 6 ต.ยางเนิ้ง ลำเหมือง</t>
  </si>
  <si>
    <t>สาธารณะหลังบ้านนายสมชาย  วิศษฐ์ผล ความสูง</t>
  </si>
  <si>
    <t xml:space="preserve"> 2.00 เมตร ยาว 66 เมตร</t>
  </si>
  <si>
    <t xml:space="preserve">ก่อสร้างรางระบายน้ำคสล.หมู่ที่ 6 ตำบลยางเนิ้ง คสล. </t>
  </si>
  <si>
    <t xml:space="preserve">บ้านนายอนุพงษ์  สมสงวน - ลำเหมืองสาธารณะ </t>
  </si>
  <si>
    <t xml:space="preserve">ขนาดกว้าง 0.30 ม.ลึกเฉลี่ย 0.30 เมตร ยาว 35 เมตร </t>
  </si>
  <si>
    <t>หมู่ที่ 6 ตำบลยางเนิ้ง คสล. ลำเหมืองสาธารณะศาลา</t>
  </si>
  <si>
    <t>เก็บของ - หน้าบ้านนายบุญช่วย  อูปขาว ขนาดเส้น</t>
  </si>
  <si>
    <t xml:space="preserve">ผ่าศูนย์กลาง 1.00 เมตร พร้อมบ่อพัก คสล. 11 บ่อ </t>
  </si>
  <si>
    <t>ความยาวรวม 101 เมตร</t>
  </si>
  <si>
    <t xml:space="preserve">หมู่ที่ 7 ต.ยางเนิ้งซอยหอพักนายนพรัตน์ สุขจันทร์  </t>
  </si>
  <si>
    <t xml:space="preserve">ขนาดเส้นผ่าศูนย์กลาง 0.40 เมตร ยาว 112 เมตร </t>
  </si>
  <si>
    <t xml:space="preserve">พร้อมบ่อพัก คสล. 16 บ่อ ความ ยาวรวม 128 เมตร </t>
  </si>
  <si>
    <t>ก่อสร้างรางระบายน้ำ คสล. หมู่ที่ 7 ตำบลยางเนิ้ง</t>
  </si>
  <si>
    <t xml:space="preserve"> ข้างบ้านนายพจน์  วรรณรัตน์ - หน้าบ้านนางคำป้อ  </t>
  </si>
  <si>
    <t>ชมภูพินธ์ (นายมงคล ศรีตา) ขนาดกว้าง 0.30 เมตร .</t>
  </si>
  <si>
    <t>ลึกเฉลี่ย 0.30 เมตร ความยาว 63 ม</t>
  </si>
  <si>
    <t>ก่อสร้างกำแพงกันดิน ค.ส.ล. หมูที่ 7 ตำบลยางเนิ้ง</t>
  </si>
  <si>
    <t xml:space="preserve"> ลำเหมืองสาธารณะท้ายซอย 34 -ท้ายซอย 36 ความสูง</t>
  </si>
  <si>
    <t xml:space="preserve"> 2  เมตร ยาว 105 ม.</t>
  </si>
  <si>
    <t>โครงการก่อสร้างอาคารเอนกประสงค์ หมู่ 3 ต.ยางเนิ้ง</t>
  </si>
  <si>
    <t>โครงการก่อสร้างอาคารเอนกประสงค์ หมู่ 5 ต.ยางเนิ้ง</t>
  </si>
  <si>
    <t xml:space="preserve">ชุมชนศรีโพธาราม ขนาด 6.00*12.00 เมตร </t>
  </si>
  <si>
    <t xml:space="preserve">โครงการจัดซื้อที่ดินเพื่อใช้ในกิจการสาธารณะประโยชน์ </t>
  </si>
  <si>
    <t xml:space="preserve">หมู่ที่ 4 ตำบลยางเนิ้งขนาดพื้นที่ไม่น้อยกว่า 1 งาน  </t>
  </si>
  <si>
    <r>
      <t xml:space="preserve">        </t>
    </r>
    <r>
      <rPr>
        <b/>
        <u val="single"/>
        <sz val="14"/>
        <rFont val="Angsana New"/>
        <family val="1"/>
      </rPr>
      <t>หมายเหตุ</t>
    </r>
  </si>
  <si>
    <r>
      <t>ขั้นตอนที่ 1</t>
    </r>
    <r>
      <rPr>
        <sz val="14"/>
        <rFont val="Angsana New"/>
        <family val="1"/>
      </rPr>
      <t xml:space="preserve">  หมายถึง ผลการดำเนินงานอยู่ในขั้นเตรียมการ เช่น การพิมพ์เอกสารการจัดซื้อจัดจ้าง การกำหนดรูปแบบ การกำหนดราคากลาง และอื่น ๆ ที่ยังไม่ถึงขั้นตอนการอนุมัติสั่งซื้อหรือสั่งจ้าง</t>
    </r>
  </si>
  <si>
    <r>
      <t>ขั้นตอนที่ 2</t>
    </r>
    <r>
      <rPr>
        <sz val="14"/>
        <rFont val="Angsana New"/>
        <family val="1"/>
      </rPr>
      <t xml:space="preserve">  หมายถึง ผลการดำเนินงานอยู่ในขั้นตอนหลังการอนุมัติสั่งซื้อสั่งจ้างแล้ว แต่ยังไม่ได้ลงนามในสัญญาหรือข้อตกลง</t>
    </r>
  </si>
  <si>
    <r>
      <t xml:space="preserve">ขั้นตอนที่ 3  </t>
    </r>
    <r>
      <rPr>
        <sz val="14"/>
        <rFont val="Angsana New"/>
        <family val="1"/>
      </rPr>
      <t>หมายถึง ผลการดำเนินงานอยู่ในขั้นตอนลงนามในสัญญาหรือข้อตกลงแล้ว แต่ยังไม่ได้ส่งมอบของหรืองานจ้าง</t>
    </r>
  </si>
  <si>
    <r>
      <t>ขั้นตอนที่ 4</t>
    </r>
    <r>
      <rPr>
        <sz val="14"/>
        <rFont val="Angsana New"/>
        <family val="1"/>
      </rPr>
      <t xml:space="preserve">  หมายถึง ผลการดำเนินงานอยู่ในขั้นตอนที่มีการส่งมอบของหรืองานจ้างแล้วแต่ยังไม่ได้เบิกจ่ายเงิน</t>
    </r>
  </si>
  <si>
    <r>
      <t>ขั้นตอนที่ 5</t>
    </r>
    <r>
      <rPr>
        <sz val="14"/>
        <rFont val="Angsana New"/>
        <family val="1"/>
      </rPr>
      <t xml:space="preserve">  หมายถึง ผลการดำเนินงานเสร็จเรียบร้อยทั้งหมดหรือบางส่วนและมีการเบิกจ่ายเงินแล้ว</t>
    </r>
  </si>
  <si>
    <t xml:space="preserve">  </t>
  </si>
  <si>
    <t>30 ก.ย. 52</t>
  </si>
  <si>
    <t xml:space="preserve"> /</t>
  </si>
  <si>
    <t xml:space="preserve"> / </t>
  </si>
  <si>
    <t>โอนเพิ่ม</t>
  </si>
  <si>
    <t>โอนลด</t>
  </si>
  <si>
    <t xml:space="preserve">โยชน์หมู่ที่ 8 ต.สารภีขนาดพื้นที่ไม่น้อยกว่า 1งาน </t>
  </si>
  <si>
    <t>โครงการจัดซื้อที่ดินเพื่อใช้ในกิจการสาธารณะประ-</t>
  </si>
  <si>
    <t xml:space="preserve"> เมตร หนา 0.15 เมตร หรือพื้นที่ไม่น้อยกว่า287 ตรม.</t>
  </si>
  <si>
    <t>ค่าวัสดุโฆษณาและเผยแพร่</t>
  </si>
  <si>
    <t xml:space="preserve">                                                                                                                                            แบบรายงานดำเนินงานตามแผนพัสดุประจำปีงบประมาณ พ.ศ. 2552                                        </t>
  </si>
  <si>
    <t>โครงการเข้าร่วมกิจกรรมงานวันลำไยอำเภอสารภี</t>
  </si>
  <si>
    <t>ค่าใช้จ่ายในโครงการดำเนินการ / สนับสนุนการเลือก</t>
  </si>
  <si>
    <t>ค่าใช้จ่ายโครงการส่งเสริมการมีส่วนร่วมของ</t>
  </si>
  <si>
    <t>ประชาชนในการอนุรักษ์ต้นยางบริเวณถนนชม.-ลพ.</t>
  </si>
  <si>
    <t>โครงการพัฒนาและบำรุงรักษาภูมิทัศน์สวนสาธารณะ</t>
  </si>
  <si>
    <t>บริเวณสถานีรถไฟสารภี</t>
  </si>
  <si>
    <t>ค่าใช้จ่ายในโครงการส่งเสริมสุขภาพอนามัยแม่</t>
  </si>
  <si>
    <t>และเด็กแรกเกิด</t>
  </si>
  <si>
    <t xml:space="preserve">ค่าใช้จ่ายในโครงการเขียวสดสะอาด  ลดมลพิษ  </t>
  </si>
  <si>
    <t>ชีวิตสดใส</t>
  </si>
  <si>
    <t>ค่าใช้จ่ายในการจัดกิจกรรมโครงการการให้บริการ</t>
  </si>
  <si>
    <t>สุขภาพชุมชน</t>
  </si>
  <si>
    <t>ค่าใช้จ่ายในการจัดส่งนักกีฬาเข้าร่วมแข่งขันกีฬา</t>
  </si>
  <si>
    <t>ต้านยาเสพติด</t>
  </si>
  <si>
    <t>โต๊ะและเก้าอี้สำหรับเด็กปฐมวัย ขนาด 6 ที่นั่ง</t>
  </si>
  <si>
    <t>ตู้เก็บอุปกรณ์สื่อการเรียนการสอน</t>
  </si>
  <si>
    <t>"</t>
  </si>
  <si>
    <t>*</t>
  </si>
  <si>
    <t>*โอนลด</t>
  </si>
  <si>
    <t xml:space="preserve">                                                                                                                                                                        ข้อมูล  ณ  วันที่  30  กันยายน  2552   </t>
  </si>
  <si>
    <t>อุดหนุนเฉพาะกิจ</t>
  </si>
  <si>
    <t>เพิ่มแผน</t>
  </si>
  <si>
    <t xml:space="preserve"> *           หมายถึง รายได้ที่ได้รับไม่เป็นไปตามแผน จึงมิได้ดำเนินการ</t>
  </si>
  <si>
    <t xml:space="preserve">                                                ( ลงชื่อ ) .............................................  เจ้าพนักงานพัสดุ                                                                                  ( ลงชื่อ  ) ................................................ หัวหน้าเจ้าหน้าที่พัสดุ   </t>
  </si>
  <si>
    <t xml:space="preserve">                                                               ( นางสาวศิริลักษณ์  ฝั้นสืบ )                                                                                                                                  ( นางสาวสมพร  เรืองแย้ม )                     </t>
  </si>
  <si>
    <t xml:space="preserve">                                               ( ลงชื่อ ) .............................................  ปลัดเทศบาลฯ                                                                                        ( ลงชื่อ  ) ................................................ นายกเทศมนตรีตำบลยางเนิ้ง</t>
  </si>
  <si>
    <t xml:space="preserve">                                                                ( นายโกศล   ทองสว่าง  )                                                                                                                                       ( นายมนูญ   บูรณพัฒนา  )                     </t>
  </si>
  <si>
    <t>เพิ่มแผน ( ครั้งที่ 1 )</t>
  </si>
  <si>
    <t>เพิ่มแผน ( ครั้งที่ 2 )</t>
  </si>
  <si>
    <t>เพิ่มแผน 2</t>
  </si>
  <si>
    <t>ค่าใช้จ่ายอื่น ๆ</t>
  </si>
  <si>
    <t>ครุภัณฑ์เครื่องใช้ไฟฟ้าและวิทยุ (เครื่องรับส่ง - วิทยุ)</t>
  </si>
  <si>
    <t>เงินรางวัล.-</t>
  </si>
  <si>
    <t>(1) ค่าที่ดินและสิ่งก่อสร้าง</t>
  </si>
  <si>
    <t>(2) ค่าครุภัณฑ์</t>
  </si>
  <si>
    <t xml:space="preserve"> - โต๊ะทำงานไม้น๊อคดาว</t>
  </si>
  <si>
    <t xml:space="preserve"> - ค่าปรับปรุงศูนย์พัฒนาเด็กเล็กเทศบาลฯ</t>
  </si>
  <si>
    <t xml:space="preserve">  - ตู้วางโทรทัศน์โครงเหล็ก</t>
  </si>
  <si>
    <t xml:space="preserve"> - โต๊ะวางคอมพิวเตอร์ไม้ปาร์ดิเกิล</t>
  </si>
  <si>
    <t xml:space="preserve"> - เครื่องเล่น DVD PHILIPS DVP 3110K</t>
  </si>
  <si>
    <t xml:space="preserve"> - ตู้เก็บอาหารอลูมิเนียม</t>
  </si>
  <si>
    <t xml:space="preserve"> - ตู้โชว์ดาวไลน์ไม้ปาร์ติเกิล</t>
  </si>
  <si>
    <t xml:space="preserve"> - วิทยุพร้อมเล่น CD ยี่ห้อ PHILIPS</t>
  </si>
  <si>
    <t xml:space="preserve"> - โทรโข่ง HM - 802 แบบสะพาย</t>
  </si>
  <si>
    <t xml:space="preserve"> - ทีวีสี ยี่ห้อ LG รุ่น 29 FS 4 BL</t>
  </si>
  <si>
    <t xml:space="preserve"> - คอมพิวเตอร์ไมโครคอมพิวเตอร์ลูกข่ายสำหรับสนง.</t>
  </si>
  <si>
    <t xml:space="preserve"> - เครื่องพิมพ์แบบ inkjet ขนาด A4 ยี่ห้อ HP</t>
  </si>
  <si>
    <t xml:space="preserve"> - กล้องถ่ายรูดิจิตอล ยี่ห้อ SONY</t>
  </si>
  <si>
    <t xml:space="preserve"> - เครื่องปรับอากาศ (ขนาด 24,000 BTU) ยี่ห้อ ฮิตาชิ</t>
  </si>
  <si>
    <t>แบบรายงานผลการดำเนินงานตามแผนปฏิบัติการจัดซื้อจัดจ้างประจำปีงบประมาณ พ.ศ. 2552</t>
  </si>
  <si>
    <t xml:space="preserve">      แบบ ผด.6</t>
  </si>
  <si>
    <t>ของเทศบาลตำบลยางเนิ้ง</t>
  </si>
  <si>
    <t>ข้อมูล  ณ วันที่  30  กันยายน  2552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</si>
  <si>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</si>
  <si>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งวดที่ 1 (ตุลาคม 2551-มีนาคม 2552)</t>
  </si>
  <si>
    <t xml:space="preserve">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</si>
  <si>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'งวดที่ 2 (เมษายน - กันยายน 2551)</t>
  </si>
  <si>
    <t>งวดที่ 2 ( เมษายน  -  กันยายน 2552)</t>
  </si>
  <si>
    <t>ลำ</t>
  </si>
  <si>
    <t>ส่งประกาศ</t>
  </si>
  <si>
    <t>ยื่นซอง</t>
  </si>
  <si>
    <t>สัญญา</t>
  </si>
  <si>
    <t>วงเงินตามสัญญา</t>
  </si>
  <si>
    <t>เบิกเงินงวดสุดท้าย</t>
  </si>
  <si>
    <t>มีเงินเหลือ</t>
  </si>
  <si>
    <t>สาเหตุที่ไม่สามารถ</t>
  </si>
  <si>
    <t>ดับ</t>
  </si>
  <si>
    <t>รายการ/จำนวน/วงเงิน</t>
  </si>
  <si>
    <t>วันที่</t>
  </si>
  <si>
    <t>/</t>
  </si>
  <si>
    <t>เลขที่</t>
  </si>
  <si>
    <t>ลงวันที่</t>
  </si>
  <si>
    <t>สิ้นสุดวันที่</t>
  </si>
  <si>
    <t>จำนวน  (บาท)</t>
  </si>
  <si>
    <t>ดำเนินการได้ตามแผน</t>
  </si>
  <si>
    <t>x</t>
  </si>
  <si>
    <t>ประเภทถนน</t>
  </si>
  <si>
    <t>ก่อสร้างถนน      คสล.   หมู่ที่    1    ตำบลยางเนิ้ง    ซอยบ้านนายพัฒน์</t>
  </si>
  <si>
    <t>รายได้ไม่เป็นไปตามแผน</t>
  </si>
  <si>
    <t>จิตบาล   -    บ้านนายแก้ว    ใจซื่อ   ขนาดกว้าง   3  เมตร  ยาว 17  เมตร</t>
  </si>
  <si>
    <t>หนา   0.15   เมตร    หรือพื้นที่ไม่น้อยกว่า     54    ตารางเมตร</t>
  </si>
  <si>
    <t xml:space="preserve">  (งบประมาณ  26,400 บาท)  เทศบัญญัติ หน้า 92 </t>
  </si>
  <si>
    <t>ก่อสร้างถนน    คสล.    หมู่ที่   1    ตำบลยางเนิ้ง    ซอยบ้านหมอไพรัช</t>
  </si>
  <si>
    <t>ขนาดกว้าง   3.00   เมตร  ยาว 268  เมตร  หนา  0.15   เมตร  หรือพื้นที่</t>
  </si>
  <si>
    <r>
      <t xml:space="preserve">ไม่น้อยกว่า 804 ตารางเมตร </t>
    </r>
    <r>
      <rPr>
        <sz val="14"/>
        <color indexed="10"/>
        <rFont val="Angsana New"/>
        <family val="1"/>
      </rPr>
      <t>(งบประมาณ  427,900  บาท)</t>
    </r>
  </si>
  <si>
    <t>เทศบัญญัติ หน้า 93</t>
  </si>
  <si>
    <t>ก่อสร้างถนน คสล.    หมู่    1    ตำบลยางเนิ้ง      ถนนสาธารณะซอย</t>
  </si>
  <si>
    <t xml:space="preserve">บ้านนายบุญยัง      ถาเพาะ   -   บ้านนายปรีชา     สุวรรณชมภู  </t>
  </si>
  <si>
    <t>ขนาดกว้าง    3.40    เมตร   ยาว  40   เมตร   หนา   0.15 เมตร  หรือพื้นที่</t>
  </si>
  <si>
    <t>ไม่น้อยกว่า  136 ตารางเมตร  ตามแบบแปลนรายละเอียดของ</t>
  </si>
  <si>
    <r>
      <t>เทศบาลตำบลยางเนิ้ง</t>
    </r>
    <r>
      <rPr>
        <sz val="14"/>
        <color indexed="10"/>
        <rFont val="Angsana New"/>
        <family val="1"/>
      </rPr>
      <t xml:space="preserve"> (งบประมาณ 71,500 บาท) ( เทศบัญญัติ หน้า 93)</t>
    </r>
  </si>
  <si>
    <t>ก่อสร้างถนน    คสล.   หมู่ที่   2   ตำบลยางเนิ้ง    ซอยบ้านนายสมเดช</t>
  </si>
  <si>
    <t>ไชยมงคล   ขนาดกว้าง  3.50   เมตร   ยาว  82   เมตร  หนา  0.15  เมตร</t>
  </si>
  <si>
    <t>หรือพื้นที่ไม่น้อยกว่า   287    ตารางเมตร      ตามแบบแปลนรายละเอียด</t>
  </si>
  <si>
    <r>
      <t xml:space="preserve">ของเทศบาลตำบลยางเนิ้ง </t>
    </r>
    <r>
      <rPr>
        <sz val="14"/>
        <color indexed="10"/>
        <rFont val="Angsana New"/>
        <family val="1"/>
      </rPr>
      <t>(งบประมาณ 163,200 บาท)เทศบัญญัติหน้า 93</t>
    </r>
  </si>
  <si>
    <t>ก่อสร้างถนนลาดยางแอสฟัลท์ติกคอนกรีต     หมู่    2      ตำบลยางเนิ้ง</t>
  </si>
  <si>
    <t>ซอยบ้านนางสุจิรา    บุญชูศิลป์   ขนาดกว้าง  3.50    เมตร   หนา 0.05</t>
  </si>
  <si>
    <t>ยาว   118    เมตร   หรือพื้นที่ไม่น้อยกว่า  413    ตารางเมตร   หรือตาม</t>
  </si>
  <si>
    <t>แบบแปลนรายละเอียดของเทศบาลตำบลยางเนิ้ง</t>
  </si>
  <si>
    <t>(งบประมาณ  99,100  บาท)   เทศบัญญัติ หน้า 93)</t>
  </si>
  <si>
    <t>ก่อสร้างถนน   คสล.   หมู่ที่    2    ตำบลยางเนิ้ง    ซอยบ้านนายมานะ</t>
  </si>
  <si>
    <t>ชมชื่น    ขนาดกว้าง   1.00   เมตร   ยาว  70 เมตร หนา 0.15 เมตร หรือ</t>
  </si>
  <si>
    <t>พื้นที่ไม่น้อยกว่า     70     ตารางเมตร   ตามแบบแปลนรายละเอียดของ</t>
  </si>
  <si>
    <r>
      <t>เทศบาลตำบลยางเนิ้ง</t>
    </r>
    <r>
      <rPr>
        <sz val="14"/>
        <color indexed="10"/>
        <rFont val="Angsana New"/>
        <family val="1"/>
      </rPr>
      <t>(งบประมาณ 40,700 บาท)เทศบัญญัติ หน้า 94)</t>
    </r>
  </si>
  <si>
    <t>ก่อสร้างถนน   คสล.  หมู่ที่  4    ตำบลยางเนิ้ง    ซอยหลังวัดพระนอน</t>
  </si>
  <si>
    <t>ขนาดกว้าง  3.00    เมตร   ยาว   94.00   เมตร  หนา 0.15 เมตร  หรือพื้น</t>
  </si>
  <si>
    <t>ที่ไม่น้อยกว่า    282   ตารางเมตร     ตามแบบแปลนรายละเอียดของ</t>
  </si>
  <si>
    <r>
      <t>เทศบาลตำบลยางเนิ้ง</t>
    </r>
    <r>
      <rPr>
        <sz val="14"/>
        <color indexed="10"/>
        <rFont val="Angsana New"/>
        <family val="1"/>
      </rPr>
      <t>(งบประมาณ 158,600 บาท)( เทศบัญญัติ หน้า 94)</t>
    </r>
  </si>
  <si>
    <t>ก่อสร้างถนน    คสล.  หมู่ที่  4   ตำบลยางเนิ้ง   ซอยบ้านเจ็ดต้น ขนาด</t>
  </si>
  <si>
    <t>กว้าง   3.50  เมตร   ยาว  96  เมตร   หนา  0.15 เมตร พื้นที่ไม่น้อยกว่า</t>
  </si>
  <si>
    <t>336  ตารางเมตร ตามแบบแปลนรายละเอียดของเทศบาล</t>
  </si>
  <si>
    <r>
      <t xml:space="preserve"> </t>
    </r>
    <r>
      <rPr>
        <sz val="14"/>
        <color indexed="10"/>
        <rFont val="Angsana New"/>
        <family val="1"/>
      </rPr>
      <t>(งบประมาณ  186,500  บาท)  ( เทศบัญญัติ หน้า 94 )</t>
    </r>
  </si>
  <si>
    <t>ก่อสร้างถนนลาดยางแอสฟัลท์ติก    หมู่  4   ตำบลยางเนิ้ง    ซอยหมู่</t>
  </si>
  <si>
    <t xml:space="preserve">บ้านสุขสันต์   ขนาดกว้าง   4.00    เมตร   ยาว  118  เมตร   หนา   0.05 </t>
  </si>
  <si>
    <t>เมตร หรือพื้นที่ไม่น้อยกว่า 472 ตารางเมตร ตามแบบแปลนราย</t>
  </si>
  <si>
    <r>
      <t xml:space="preserve">ละเอียดของเทศบาลตำบลยางเนิ้ง  </t>
    </r>
    <r>
      <rPr>
        <sz val="14"/>
        <color indexed="10"/>
        <rFont val="Angsana New"/>
        <family val="1"/>
      </rPr>
      <t>(งบประมาณ  157,600  บาท)</t>
    </r>
  </si>
  <si>
    <t>( เทศบัญญัติ หน้า 94)</t>
  </si>
  <si>
    <t>ก่อสร้างถนน คสล. และวางท่อระบายน้ำ   คสล. หมู่ที่  5   ตำบลยางเนิ้ง</t>
  </si>
  <si>
    <t>หน้าบ้านนายสวนภิรมย์     ถึงถนนเลียบทางรถไฟ    พื้นที่ไม่น้อยกว่า</t>
  </si>
  <si>
    <t xml:space="preserve"> 64     ตารางเมตร     หนา   0.15    เมตร   และวางท่อระบายน้ำ    คสล.</t>
  </si>
  <si>
    <t>ขนาดผ่านศูนย์กลาง   0.80   เมตร    ยาว   10  เมตร   พร้อมบ่อพัก คสล.</t>
  </si>
  <si>
    <t>จำนวน 1 บ่อ ตามแบบแปลนรายละเอียดของเทศบาลตำบลยางเนิ้ง</t>
  </si>
  <si>
    <t>(งบประมาณ  81,900  บาท)   (เทศบัญญัติ หน้า 94)</t>
  </si>
  <si>
    <t>ก่อสร้างถนนหินคลุกบดอัดแน่น   หมู่   6    ตำบลยางเนิ้ง ซอย  ข้างบ้าน</t>
  </si>
  <si>
    <t>นายพนมเทียน    อมรเลิศวิทย์   ขนาดกว้าง   2.00  เมตร  ยาว  100  เมตร</t>
  </si>
  <si>
    <t xml:space="preserve"> ตามแบบแปลนรายละเอียดของเทศบาลตำบลยางเนิ้ง</t>
  </si>
  <si>
    <t>(งบประมาณ   54,200  บาท) ( เทศบัญญัติ หน้า 95)</t>
  </si>
  <si>
    <t>ก่อสร้างราวเหล็กกันตก    หมูที่  6   ตำบลยางเนิ้ง   ข้างบ้านนายบุญทา</t>
  </si>
  <si>
    <t>อินทยศ   -    บ้านนายบุญธรรม    เขื่อนคำ    ความสูง    0.90      เมตร</t>
  </si>
  <si>
    <t>ยาว   112    เมตร ตามแบบแปลนรายละเอียดของเทศบาลตำบลยางเนิ้ง</t>
  </si>
  <si>
    <t xml:space="preserve"> (งบประมาณ  151,600  บาท)  (เทศบัญญัติ หน้า 95)</t>
  </si>
  <si>
    <t>ก่อสร้างถนน   คสล.  หมู่ที่   1  ตำบลสารภี   ซอยข้างบ้านนางกาญจนา</t>
  </si>
  <si>
    <t>ใจคำ    ขนาดกว้าง   3.00    เมตร   ยาว  28  เมตร หนา 0.15 เมตร   หรือ</t>
  </si>
  <si>
    <t>พื้นที่ไม่น้อยกว่า  84  ตารางเมตร   ตามแบบแปลนรายละเอียดของ</t>
  </si>
  <si>
    <r>
      <t xml:space="preserve">เทศบาลตำบลยางเนิ้ง </t>
    </r>
    <r>
      <rPr>
        <sz val="14"/>
        <color indexed="10"/>
        <rFont val="Angsana New"/>
        <family val="1"/>
      </rPr>
      <t>งบประมาณ 43,900 บาท)(เทศบัญญัติ หน้า 95)</t>
    </r>
  </si>
  <si>
    <t>ประเภทเขื่อน</t>
  </si>
  <si>
    <t>ก่อสร้างกำแพงดิน คสล.   หมู่ที่   1   ตำบลยางเนิ้ง    ลำเหมืองสาธารณะ</t>
  </si>
  <si>
    <t>หลังบ้านนายสมบัติ   ธรรมมา  -  หลังบ้านนายศรีทน    ไชยวงศ์    และ</t>
  </si>
  <si>
    <t>หลังบ้านนายจันทร์   ไชยวุฒิ  -   หลังบ้านนายแสงหล้า     จันทร์ฤทธิ์</t>
  </si>
  <si>
    <t xml:space="preserve"> ความสูง    2.00  เมตร   ยาว  101 เมตร  ตามแบบแปลนรายละเอียดของ</t>
  </si>
  <si>
    <r>
      <t>เทศบาลตำบลยางเนิ้ง</t>
    </r>
    <r>
      <rPr>
        <sz val="14"/>
        <color indexed="10"/>
        <rFont val="Angsana New"/>
        <family val="1"/>
      </rPr>
      <t>(งบประมาณ 546,000 บาท)(เทศบัญญัติ หน้า 95)</t>
    </r>
  </si>
  <si>
    <t>ก่อสร้างวางท่อระบายน้ำ    คสล.    พร้อมบ่อพัก   คสล.   หมู่ที่  2   ตำบล</t>
  </si>
  <si>
    <t>ยางเนิ้ง บ้านนายเชาว์    ไชยมงคล   -   บ้านนายมานัส      สุนทรเวช</t>
  </si>
  <si>
    <t>ขนาดเส้นผ่าศูนย์กลาง    0.60   เมตร   ยาว  31  เมตร    พร้อมบ่อพัก</t>
  </si>
  <si>
    <t>คสล.   จำนวน  4   บ่อ   ความยาวรวม   31   เมตร   ตามแบบแปลนราย</t>
  </si>
  <si>
    <r>
      <t xml:space="preserve">ละเอียดของเทศบาลตำบลยางเนิ้ง </t>
    </r>
    <r>
      <rPr>
        <sz val="14"/>
        <color indexed="10"/>
        <rFont val="Angsana New"/>
        <family val="1"/>
      </rPr>
      <t>(งบประมาณ  117,900  บาท)</t>
    </r>
  </si>
  <si>
    <t>(เทศบัญญัติ หน้า 96)</t>
  </si>
  <si>
    <t>ก่อสร้างวางท่อระบายน้ำ    คสล.    พร้อมบ่อพัก   คสล. หมู่ที่   2   ตำบล</t>
  </si>
  <si>
    <t>ยางเนิ้ง    ซอยหน้าสหกรณ์การเกษตร       อำเภอสารภี    ขนาดเส้นผ่า</t>
  </si>
  <si>
    <t>ศูนย์กลาง    0.80   เมตร  ยาว   2  เมตร   พร้อมบ่อพัก   คสล. จำนวน 4</t>
  </si>
  <si>
    <t>บ่อ ความยาวรวม 31 เมตร แบบแปลนรายละเอียดของเทศบาล</t>
  </si>
  <si>
    <r>
      <t xml:space="preserve">ตำบลยางเนิ้ง  </t>
    </r>
    <r>
      <rPr>
        <sz val="14"/>
        <color indexed="10"/>
        <rFont val="Angsana New"/>
        <family val="1"/>
      </rPr>
      <t>(งบประมาณ  135,700  บาท) (เทศบัญญัติ หน้า 96)</t>
    </r>
  </si>
  <si>
    <t>ก่อสร้างรางระบายน้ำ คสล. หมู่ที่ 2 ตำบลยางเนิ้ง ซอยข้างโรงเรียน</t>
  </si>
  <si>
    <t xml:space="preserve">สารภีพิทยาคม    ขนาดกว้าง    0.30    เมตร   ลึกเฉลี่ย  0.40 เมตร </t>
  </si>
  <si>
    <t>ยาว 131 เมตร ตามแบบแปลนรายละเอียดของเทศบาลตำบลยางเนิ้ง</t>
  </si>
  <si>
    <r>
      <t xml:space="preserve"> </t>
    </r>
    <r>
      <rPr>
        <sz val="14"/>
        <color indexed="10"/>
        <rFont val="Angsana New"/>
        <family val="1"/>
      </rPr>
      <t>(งบประมาณ  325,900  บาท) (เทศบัญญัติ หน้า 96)</t>
    </r>
  </si>
  <si>
    <t>ก่อสร้างรางระบายน้ำ    คสล.   หมู่ที่  3    ตำบลยางเนิ้ง   ซอยหลังบ้าน</t>
  </si>
  <si>
    <t>นางสาวอัมพร     ศรีอารินทร์    -   ลำเหมืองสาธารณะหน้าโรงรับจำนำ</t>
  </si>
  <si>
    <t>ขนาดกว้าง   0.30   เมตร   ลึกเฉลี่ย    0.30   เมตร  ความยาว  195  เมตร</t>
  </si>
  <si>
    <t>ตามแบบแปลนรายละเอียดของเทศบาลตำบลยางเนิ้ง</t>
  </si>
  <si>
    <t>(งบประมาณ  424,200  บาท)   (เทศบัญญัติ หน้า 96)</t>
  </si>
  <si>
    <t>วางท่อเหลี่ยม   คสล.   หมู่ที่   3  ตำบลยางเนิ้ง    ปากซอยธวัชวงค์</t>
  </si>
  <si>
    <t>ขนาด   1.80   * 1.80 เมตร จำนวน 3 ท่อ ตามแบบแปลนรายละเอียด</t>
  </si>
  <si>
    <r>
      <t xml:space="preserve">ของเทศบาลตำบลยางเนิ้ง </t>
    </r>
    <r>
      <rPr>
        <sz val="14"/>
        <color indexed="10"/>
        <rFont val="Angsana New"/>
        <family val="1"/>
      </rPr>
      <t>(งบประมาณ 86,300 บาท)</t>
    </r>
    <r>
      <rPr>
        <sz val="11"/>
        <color indexed="10"/>
        <rFont val="Angsana New"/>
        <family val="1"/>
      </rPr>
      <t>(เทศบัญญัติ หน้า 96)</t>
    </r>
  </si>
  <si>
    <t>ก่อสร้างรางระบายน้ำ   คสล. หมู่ที่  5 ตำบลยางเนิ้ง  ซอยบ้านนายสนั่น</t>
  </si>
  <si>
    <t>บุญตัน   -   บ้านนายเลื่อน    บุญตัน    ขนาดกว้าง    0.30    เมตร</t>
  </si>
  <si>
    <t>ลึกเฉลี่ย    0.40    เมตร    ยาว 70   เมตร   ตามแบบแปลนรายละเอียดของ</t>
  </si>
  <si>
    <r>
      <t>เทศบาลตำบลยางเนิ้ง</t>
    </r>
    <r>
      <rPr>
        <sz val="14"/>
        <color indexed="10"/>
        <rFont val="Angsana New"/>
        <family val="1"/>
      </rPr>
      <t xml:space="preserve"> (งบประมาณ 173,900 บาท)(เทศบัญญัติ หน้า 97)</t>
    </r>
  </si>
  <si>
    <t>ก่อสร้างวางท่อระบายน้ำ    คสล.      พร้อมบ่อพัก    คสล.  หมู่ที่ 5  ตำบล</t>
  </si>
  <si>
    <t>ยางเนิ้งซอยข้างบ้านนายสวน    ภิรมย์    -     บ้านนายมูล     สอนเถื่อน</t>
  </si>
  <si>
    <t>ขนดเส้นผ่าศูนย์กลาง    0.80   เมตร  ยาว 92   เมตร   พร้อมบ่อพัก คสล.</t>
  </si>
  <si>
    <t>จำนวน 11 บ่อ ความยาวรวม 103 เมตร ตามแบบแปลนรายละเอียดของ</t>
  </si>
  <si>
    <r>
      <t xml:space="preserve">เทศบาลตำบลยางเนิ้ง </t>
    </r>
    <r>
      <rPr>
        <sz val="14"/>
        <color indexed="10"/>
        <rFont val="Angsana New"/>
        <family val="1"/>
      </rPr>
      <t>(งบประมาณ 417,200 บาท)(เทศบัญญัติ หน้า 97)</t>
    </r>
  </si>
  <si>
    <t>ก่อสร้างกำแพงดิน   คสล.   หมู่ที่   6   ตำบลยางเนิ้ง ลำเหมืองสาธารณะ</t>
  </si>
  <si>
    <t>หลังบ้านนายสมชาย     วิศษฐ์ผล    ความสูง   2.00   เมตร  ยาว  66  เมตร</t>
  </si>
  <si>
    <t xml:space="preserve"> (งบประมาณ  356,600  บาท) (เทศบัญญัติ หน้า 97)</t>
  </si>
  <si>
    <t>ก่อสร้างรางระบายน้ำ     คสล.    หมู่ที่  6    ตำบลยางเนิ้ง   คสล.   บ้าน</t>
  </si>
  <si>
    <t>นายอนุพงษ์     สมสงวน    -  ลำเหมืองสาธารณะ   ขนาดกว้าง 0.30 ม.</t>
  </si>
  <si>
    <t>ลึกเฉลี่ย    0.30    เมตร    ยาว   35  เมตร  ตามแบบแปลนรายละเอียดของ</t>
  </si>
  <si>
    <r>
      <t xml:space="preserve">เทศบาลตำบลยางเนิ้ง </t>
    </r>
    <r>
      <rPr>
        <sz val="14"/>
        <color indexed="10"/>
        <rFont val="Angsana New"/>
        <family val="1"/>
      </rPr>
      <t>(งบประมาณ 87,200 บาท)(เทศบัญญัติ หน้า 97)</t>
    </r>
  </si>
  <si>
    <t>ก่อสร้างวางท่อระบายน้ำ คสล. พร้อมบ่อพัก คสล. หมู่ที่ 6 ตำบล</t>
  </si>
  <si>
    <t>ยางเนิ้ง คสล. ลำเหมืองสาธารณะศาลาเก็บของ - หน้าบ้านนาย</t>
  </si>
  <si>
    <t xml:space="preserve">บุญช่วย  อูปขาว ขนาดเส้นผ่าศูนย์กลาง 1.00 เมตร พร้อมบ่อพัก </t>
  </si>
  <si>
    <t>คสล. 11 บ่อ ความยาวรวม 101 ตามแบบแปลนรายละเอียดของ</t>
  </si>
  <si>
    <r>
      <t xml:space="preserve">เทศบาลตำบลยางเนิ้ง </t>
    </r>
    <r>
      <rPr>
        <sz val="14"/>
        <color indexed="10"/>
        <rFont val="Angsana New"/>
        <family val="1"/>
      </rPr>
      <t>(งบประมาณ 479,600 บาท)(เทศบัญญัติ หน้า 97)</t>
    </r>
  </si>
  <si>
    <t>ก่อสร้างวางท่อระบายน้ำ    คสล. พร้อมบ่อพัก   คสล. หมู่ที่ 7  ตำบล</t>
  </si>
  <si>
    <t>ยางเนิ้งซอยหอพักนายนพรัตน์  สุขจันทร์  ขนาดเส้นผ่าศูนย์กลาง</t>
  </si>
  <si>
    <t xml:space="preserve"> 0.40   เมตร   ยาว   112   เมตร   พร้อมบ่อพัก  คสล. 16 บ่อ ความยาว</t>
  </si>
  <si>
    <t>รวม 128 เมตร ตามแบบแปลนรายละเอียดของเทศบาลตำบลเนิ้ง</t>
  </si>
  <si>
    <r>
      <t xml:space="preserve">ยางเนิ้ง  </t>
    </r>
    <r>
      <rPr>
        <sz val="14"/>
        <color indexed="10"/>
        <rFont val="Angsana New"/>
        <family val="1"/>
      </rPr>
      <t>(งบประมาณ  317,000 บาท)  (เทศบัญญัติ หน้า 98)</t>
    </r>
  </si>
  <si>
    <t>ก่อสร้างรางระบายน้ำ   คสล. หมู่ที่  7  ตำบลยางเนิ้ง  ข้างบ้านนายพจน์</t>
  </si>
  <si>
    <t>วรรณรัตน์   -   หน้าบ้านนางคำป้อ    ชมภูพินธ์   ( นายมงคล    ศรีตา)</t>
  </si>
  <si>
    <t>ขนาดกว้าง    0.30   เมตร    ลึกเฉลี่ย   0.30    เมตร   ความยาว  63  เมตร</t>
  </si>
  <si>
    <r>
      <t xml:space="preserve"> </t>
    </r>
    <r>
      <rPr>
        <sz val="14"/>
        <color indexed="10"/>
        <rFont val="Angsana New"/>
        <family val="1"/>
      </rPr>
      <t>(งบประมาณ  148,000  บาท)  (เทศบัญญัติ หน้า 98)</t>
    </r>
  </si>
  <si>
    <t>ก่อสร้างกำแพงกันดิน   ค.ส.ล.   หมูที่   7   ตำบลยางเนิ้ง    ลำเหมือง</t>
  </si>
  <si>
    <t>สาธารณะท้ายซอย     34  -  ท้ายซอย   36   ความสูง 2.00 เมตร ยาว 105</t>
  </si>
  <si>
    <t>เมตรตามแบบแปลนรายละเอียดของเทศบาลตำบลยางเนิ้ง</t>
  </si>
  <si>
    <t xml:space="preserve"> (งบประมาณ  567,400  บาท)   (เทศบัญญัติ หน้า 98)</t>
  </si>
  <si>
    <t>โครงการก่อสร้างอาคารเอนกประสงค์     หมู่    3     ตำบลยางเนิ้ง</t>
  </si>
  <si>
    <t>ชุมชนบ้านดงสวรรค์ ขนาด   6.00   *  12.00   เมตร     ตามแบบแปลน</t>
  </si>
  <si>
    <t>รายละเอียดของเทศบาลตำบลยางเนิ้ง (งบประมาณ  411,550  บาท)</t>
  </si>
  <si>
    <t>(เทศบัญญัติ หน้า 98)</t>
  </si>
  <si>
    <t>โครงการก่อสร้างอาคารเอนกประสงค์   หมู่   5   ตำบลยางเนิ้ง    ชุมชน</t>
  </si>
  <si>
    <t>ศรีโพธาราม   ขนาด    6.00  *  12.00   เมตร  ตามแบบแปลนรายละเอียด</t>
  </si>
  <si>
    <r>
      <t xml:space="preserve">ของเทศบาลตำบลยางเนิ้ง </t>
    </r>
    <r>
      <rPr>
        <sz val="14"/>
        <color indexed="10"/>
        <rFont val="Angsana New"/>
        <family val="1"/>
      </rPr>
      <t xml:space="preserve"> (งบประมาณ  411,550  บาท)</t>
    </r>
  </si>
  <si>
    <t>ประเภทค่าซื้อหรือแลกเปลี่ยนที่ดิน</t>
  </si>
  <si>
    <t>โครงการจัดซื้อที่ดินเพื่อใช้ในกิจการสาธารณะประโยชน์   หมู่ที่   4</t>
  </si>
  <si>
    <t>ตำบลยางเนิ้งขนาดพื้นที่ไม่น้อยกว่า     1   งาน   ตั้งจ่ายจากเงิน</t>
  </si>
  <si>
    <r>
      <t xml:space="preserve">อุดหนุนทั่วไป </t>
    </r>
    <r>
      <rPr>
        <sz val="14"/>
        <color indexed="10"/>
        <rFont val="Angsana New"/>
        <family val="1"/>
      </rPr>
      <t>(งบประมาณ  450,000  บาท)  (เทศบัญญัติ หน้า 99)</t>
    </r>
  </si>
  <si>
    <t>โครงการจัดซื้อที่ดินเพื่อใช้ในกิจการสาธารณะประโยชน์   หมู่ที่    8</t>
  </si>
  <si>
    <t>ตำบลสารภี     ขนาดพื้นที่ไม่น้อยกว่า   1   งาน  ตั้งจ่ายจากเงินอุดหนุน</t>
  </si>
  <si>
    <r>
      <t xml:space="preserve">ทั่วไป  </t>
    </r>
    <r>
      <rPr>
        <sz val="14"/>
        <color indexed="10"/>
        <rFont val="Angsana New"/>
        <family val="1"/>
      </rPr>
      <t>(งบประมาณ  400,000  บาท)  (เทศบัญญัติ หน้า 99)</t>
    </r>
  </si>
  <si>
    <t>ค่าปรับปรุงและสิ่งก่อสร้าง</t>
  </si>
  <si>
    <t xml:space="preserve"> 14 ก.ค. 52</t>
  </si>
  <si>
    <t xml:space="preserve"> 30 ก.ค. 52</t>
  </si>
  <si>
    <t>จ.5/52</t>
  </si>
  <si>
    <t xml:space="preserve"> 11 ส.ค. 52</t>
  </si>
  <si>
    <t xml:space="preserve"> 25 ก.ย. 52</t>
  </si>
  <si>
    <t xml:space="preserve"> 30 ก.ย. 52</t>
  </si>
  <si>
    <t xml:space="preserve">          -</t>
  </si>
  <si>
    <t>การจัดสรรเงิน</t>
  </si>
  <si>
    <t xml:space="preserve"> -ห้องซักล้าง</t>
  </si>
  <si>
    <t xml:space="preserve"> - ห้องสุขา-อาบน้ำเด็กจำนวน1ห้องและห้องน้ำครู</t>
  </si>
  <si>
    <t>อุดหนุนสำหรับ</t>
  </si>
  <si>
    <t xml:space="preserve">  จำนวน 1 ห้อง</t>
  </si>
  <si>
    <t>รางวัลจูงใจการเพิ่ม</t>
  </si>
  <si>
    <t xml:space="preserve"> - ปรับปรุงบริเวณด้านหน้าอาคารเรียนให้เป็นลาน</t>
  </si>
  <si>
    <t>ประสิทธิภาพองค์กร-</t>
  </si>
  <si>
    <t xml:space="preserve">   สำหรับเด็กเล่น</t>
  </si>
  <si>
    <t>ปกครองส่วนท้องถิ่น</t>
  </si>
  <si>
    <t xml:space="preserve"> - ต่อเติมรั้วเพิ่มเติมเพื่อกันเด็กออกนอกอาคารเรียน</t>
  </si>
  <si>
    <t>ที่มีการจัดการบริหาร</t>
  </si>
  <si>
    <t xml:space="preserve"> - กันสาดด้านหน้าอาคารเรียน</t>
  </si>
  <si>
    <t>สาธารณะที่ดี ปีงบ</t>
  </si>
  <si>
    <t xml:space="preserve"> - ติดตั้งป้ายศูนย์พัฒนาเด็กเล็กใหม่</t>
  </si>
  <si>
    <t>ประมาณ  พ.ศ. 2551</t>
  </si>
  <si>
    <t xml:space="preserve"> - ชั้นวางรองเท้าติดผนังด้านหน้าอาคารเรียน</t>
  </si>
  <si>
    <t>จำนวน 500,000 บาท</t>
  </si>
  <si>
    <t xml:space="preserve"> - งานอื่นๆ (ปรับปรุงทางขึ้น,เคาน์เตอร์,ชั้นวาง TV,</t>
  </si>
  <si>
    <t>จึงมิได้ปรากฎใน</t>
  </si>
  <si>
    <t xml:space="preserve">   หลอดไฟและพัดลมเพิ่มเติม)</t>
  </si>
  <si>
    <t>เทศบัญญัติฯ</t>
  </si>
  <si>
    <t xml:space="preserve">             ลงชื่อ……………………………………เจ้าหน้าที่พัสดุ</t>
  </si>
  <si>
    <t xml:space="preserve">  ลงชื่อ………………………………หัวหน้าเจ้าหน้าที่พัสดุ</t>
  </si>
  <si>
    <t xml:space="preserve">             ลงชื่อ……………………………………ปลัดเทศบาล</t>
  </si>
  <si>
    <t xml:space="preserve">                              ( นางสกุนตลา    แปงใจ )</t>
  </si>
  <si>
    <t xml:space="preserve">            ( นางสาวสมพร   เรืองแย้ม )</t>
  </si>
  <si>
    <t xml:space="preserve">                              ( นายโกศล   ทองสว่าง )</t>
  </si>
  <si>
    <t>.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</si>
</sst>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_(* #,##0.0_);_(* \(#,##0.0\);_(* &quot;-&quot;??_);_(@_)"/>
  </numFmts>
  <fonts count="39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sz val="11"/>
      <name val="Angsana New"/>
      <family val="1"/>
    </font>
    <font>
      <sz val="8"/>
      <name val="Arial"/>
      <family val="0"/>
    </font>
    <font>
      <b/>
      <u val="single"/>
      <sz val="14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sz val="13"/>
      <name val="Angsana New"/>
      <family val="1"/>
    </font>
    <font>
      <sz val="14"/>
      <name val="Cordia New"/>
      <family val="2"/>
    </font>
    <font>
      <sz val="12"/>
      <name val="Cordia New"/>
      <family val="2"/>
    </font>
    <font>
      <sz val="14"/>
      <color indexed="10"/>
      <name val="Angsana New"/>
      <family val="1"/>
    </font>
    <font>
      <sz val="12"/>
      <color indexed="12"/>
      <name val="Cordia New"/>
      <family val="2"/>
    </font>
    <font>
      <sz val="14"/>
      <color indexed="12"/>
      <name val="Cordia New"/>
      <family val="2"/>
    </font>
    <font>
      <sz val="14"/>
      <color indexed="40"/>
      <name val="Cordia New"/>
      <family val="0"/>
    </font>
    <font>
      <sz val="12"/>
      <color indexed="10"/>
      <name val="Cordia New"/>
      <family val="2"/>
    </font>
    <font>
      <sz val="14"/>
      <color indexed="10"/>
      <name val="Cordia New"/>
      <family val="2"/>
    </font>
    <font>
      <sz val="12"/>
      <color indexed="20"/>
      <name val="Cordia New"/>
      <family val="2"/>
    </font>
    <font>
      <sz val="14"/>
      <color indexed="20"/>
      <name val="Cordia New"/>
      <family val="2"/>
    </font>
    <font>
      <sz val="11"/>
      <color indexed="20"/>
      <name val="Cordia New"/>
      <family val="2"/>
    </font>
    <font>
      <sz val="11"/>
      <color indexed="12"/>
      <name val="Cordia New"/>
      <family val="2"/>
    </font>
    <font>
      <sz val="14"/>
      <color indexed="8"/>
      <name val="Angsana New"/>
      <family val="1"/>
    </font>
    <font>
      <sz val="14"/>
      <color indexed="14"/>
      <name val="Cordia New"/>
      <family val="0"/>
    </font>
    <font>
      <b/>
      <u val="single"/>
      <sz val="14"/>
      <color indexed="8"/>
      <name val="Angsana New"/>
      <family val="1"/>
    </font>
    <font>
      <sz val="14"/>
      <color indexed="45"/>
      <name val="Angsana New"/>
      <family val="1"/>
    </font>
    <font>
      <sz val="14"/>
      <color indexed="45"/>
      <name val="Cordia New"/>
      <family val="0"/>
    </font>
    <font>
      <sz val="12"/>
      <color indexed="45"/>
      <name val="Cordia New"/>
      <family val="0"/>
    </font>
    <font>
      <sz val="11"/>
      <color indexed="10"/>
      <name val="Angsana New"/>
      <family val="1"/>
    </font>
    <font>
      <sz val="10"/>
      <color indexed="12"/>
      <name val="Cordia New"/>
      <family val="0"/>
    </font>
    <font>
      <sz val="12"/>
      <color indexed="53"/>
      <name val="Cordia New"/>
      <family val="0"/>
    </font>
    <font>
      <sz val="14"/>
      <color indexed="53"/>
      <name val="Cordia New"/>
      <family val="0"/>
    </font>
    <font>
      <sz val="12"/>
      <color indexed="57"/>
      <name val="Cordia New"/>
      <family val="0"/>
    </font>
    <font>
      <sz val="11"/>
      <color indexed="57"/>
      <name val="Cordia New"/>
      <family val="0"/>
    </font>
    <font>
      <sz val="12"/>
      <color indexed="17"/>
      <name val="Cordia New"/>
      <family val="0"/>
    </font>
    <font>
      <sz val="14"/>
      <color indexed="17"/>
      <name val="Cordia New"/>
      <family val="0"/>
    </font>
    <font>
      <sz val="14"/>
      <color indexed="57"/>
      <name val="Cordia New"/>
      <family val="0"/>
    </font>
    <font>
      <sz val="14"/>
      <color indexed="52"/>
      <name val="Cordia New"/>
      <family val="0"/>
    </font>
    <font>
      <sz val="14"/>
      <color indexed="12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199" fontId="1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99" fontId="1" fillId="0" borderId="1" xfId="15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99" fontId="1" fillId="0" borderId="3" xfId="15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194" fontId="1" fillId="0" borderId="4" xfId="15" applyFont="1" applyBorder="1" applyAlignment="1">
      <alignment horizontal="center"/>
    </xf>
    <xf numFmtId="194" fontId="1" fillId="0" borderId="0" xfId="15" applyFont="1" applyAlignment="1">
      <alignment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94" fontId="1" fillId="0" borderId="0" xfId="15" applyFont="1" applyBorder="1" applyAlignment="1">
      <alignment horizontal="center"/>
    </xf>
    <xf numFmtId="194" fontId="1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199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94" fontId="1" fillId="0" borderId="0" xfId="15" applyFont="1" applyFill="1" applyAlignment="1">
      <alignment/>
    </xf>
    <xf numFmtId="194" fontId="1" fillId="0" borderId="1" xfId="15" applyFont="1" applyFill="1" applyBorder="1" applyAlignment="1">
      <alignment/>
    </xf>
    <xf numFmtId="0" fontId="1" fillId="0" borderId="0" xfId="0" applyFont="1" applyFill="1" applyAlignment="1">
      <alignment/>
    </xf>
    <xf numFmtId="194" fontId="1" fillId="0" borderId="0" xfId="15" applyFont="1" applyAlignment="1">
      <alignment horizontal="center"/>
    </xf>
    <xf numFmtId="0" fontId="8" fillId="0" borderId="4" xfId="0" applyFont="1" applyBorder="1" applyAlignment="1">
      <alignment horizontal="center"/>
    </xf>
    <xf numFmtId="194" fontId="1" fillId="0" borderId="0" xfId="15" applyFont="1" applyFill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9" fillId="0" borderId="4" xfId="0" applyFont="1" applyBorder="1" applyAlignment="1">
      <alignment/>
    </xf>
    <xf numFmtId="0" fontId="7" fillId="0" borderId="4" xfId="0" applyFont="1" applyBorder="1" applyAlignment="1">
      <alignment/>
    </xf>
    <xf numFmtId="199" fontId="1" fillId="0" borderId="4" xfId="15" applyNumberFormat="1" applyFont="1" applyBorder="1" applyAlignment="1">
      <alignment horizontal="center"/>
    </xf>
    <xf numFmtId="199" fontId="1" fillId="0" borderId="4" xfId="15" applyNumberFormat="1" applyFont="1" applyBorder="1" applyAlignment="1">
      <alignment/>
    </xf>
    <xf numFmtId="0" fontId="1" fillId="0" borderId="4" xfId="0" applyFont="1" applyFill="1" applyBorder="1" applyAlignment="1">
      <alignment/>
    </xf>
    <xf numFmtId="194" fontId="9" fillId="0" borderId="0" xfId="15" applyFont="1" applyAlignment="1">
      <alignment horizontal="center"/>
    </xf>
    <xf numFmtId="15" fontId="1" fillId="0" borderId="4" xfId="0" applyNumberFormat="1" applyFont="1" applyFill="1" applyBorder="1" applyAlignment="1">
      <alignment horizontal="center"/>
    </xf>
    <xf numFmtId="194" fontId="1" fillId="0" borderId="4" xfId="15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6" fillId="0" borderId="4" xfId="0" applyFont="1" applyBorder="1" applyAlignment="1">
      <alignment/>
    </xf>
    <xf numFmtId="3" fontId="1" fillId="0" borderId="4" xfId="0" applyNumberFormat="1" applyFont="1" applyFill="1" applyBorder="1" applyAlignment="1">
      <alignment/>
    </xf>
    <xf numFmtId="194" fontId="1" fillId="0" borderId="4" xfId="15" applyFont="1" applyBorder="1" applyAlignment="1">
      <alignment/>
    </xf>
    <xf numFmtId="3" fontId="1" fillId="0" borderId="4" xfId="15" applyNumberFormat="1" applyFont="1" applyFill="1" applyBorder="1" applyAlignment="1">
      <alignment/>
    </xf>
    <xf numFmtId="0" fontId="1" fillId="0" borderId="4" xfId="0" applyFont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3" fontId="1" fillId="0" borderId="4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94" fontId="1" fillId="0" borderId="0" xfId="15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199" fontId="1" fillId="0" borderId="4" xfId="15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194" fontId="1" fillId="0" borderId="3" xfId="15" applyFont="1" applyBorder="1" applyAlignment="1">
      <alignment horizontal="center"/>
    </xf>
    <xf numFmtId="15" fontId="1" fillId="0" borderId="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99" fontId="1" fillId="0" borderId="0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Fill="1" applyBorder="1" applyAlignment="1">
      <alignment horizontal="center"/>
    </xf>
    <xf numFmtId="194" fontId="1" fillId="0" borderId="8" xfId="15" applyFont="1" applyBorder="1" applyAlignment="1">
      <alignment horizontal="center"/>
    </xf>
    <xf numFmtId="3" fontId="1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4" fontId="1" fillId="0" borderId="8" xfId="15" applyFont="1" applyBorder="1" applyAlignment="1">
      <alignment/>
    </xf>
    <xf numFmtId="0" fontId="9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199" fontId="1" fillId="0" borderId="3" xfId="15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3" fontId="1" fillId="0" borderId="3" xfId="15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194" fontId="1" fillId="0" borderId="8" xfId="15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11" fillId="0" borderId="0" xfId="0" applyFont="1" applyBorder="1" applyAlignment="1">
      <alignment horizontal="center"/>
    </xf>
    <xf numFmtId="15" fontId="10" fillId="0" borderId="0" xfId="0" applyNumberFormat="1" applyFont="1" applyBorder="1" applyAlignment="1">
      <alignment/>
    </xf>
    <xf numFmtId="17" fontId="11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5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4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18" fillId="0" borderId="4" xfId="0" applyFont="1" applyBorder="1" applyAlignment="1">
      <alignment/>
    </xf>
    <xf numFmtId="3" fontId="19" fillId="0" borderId="4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4" xfId="0" applyFont="1" applyBorder="1" applyAlignment="1">
      <alignment horizontal="left"/>
    </xf>
    <xf numFmtId="0" fontId="14" fillId="0" borderId="5" xfId="0" applyFont="1" applyBorder="1" applyAlignment="1">
      <alignment/>
    </xf>
    <xf numFmtId="0" fontId="20" fillId="0" borderId="4" xfId="0" applyFont="1" applyBorder="1" applyAlignment="1">
      <alignment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/>
    </xf>
    <xf numFmtId="3" fontId="19" fillId="0" borderId="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3" fillId="0" borderId="0" xfId="0" applyFont="1" applyBorder="1" applyAlignment="1">
      <alignment horizontal="center"/>
    </xf>
    <xf numFmtId="15" fontId="14" fillId="0" borderId="0" xfId="0" applyNumberFormat="1" applyFont="1" applyBorder="1" applyAlignment="1">
      <alignment/>
    </xf>
    <xf numFmtId="17" fontId="13" fillId="0" borderId="4" xfId="0" applyNumberFormat="1" applyFont="1" applyBorder="1" applyAlignment="1">
      <alignment/>
    </xf>
    <xf numFmtId="0" fontId="18" fillId="0" borderId="5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3" fillId="0" borderId="4" xfId="0" applyFont="1" applyBorder="1" applyAlignment="1">
      <alignment horizontal="center"/>
    </xf>
    <xf numFmtId="3" fontId="23" fillId="0" borderId="6" xfId="0" applyNumberFormat="1" applyFont="1" applyBorder="1" applyAlignment="1">
      <alignment horizontal="center"/>
    </xf>
    <xf numFmtId="0" fontId="23" fillId="0" borderId="4" xfId="0" applyFont="1" applyBorder="1" applyAlignment="1">
      <alignment/>
    </xf>
    <xf numFmtId="0" fontId="23" fillId="0" borderId="0" xfId="0" applyFont="1" applyAlignment="1">
      <alignment/>
    </xf>
    <xf numFmtId="0" fontId="23" fillId="0" borderId="6" xfId="0" applyFont="1" applyBorder="1" applyAlignment="1">
      <alignment/>
    </xf>
    <xf numFmtId="0" fontId="24" fillId="0" borderId="4" xfId="0" applyFont="1" applyBorder="1" applyAlignment="1">
      <alignment horizontal="left"/>
    </xf>
    <xf numFmtId="3" fontId="23" fillId="0" borderId="4" xfId="0" applyNumberFormat="1" applyFont="1" applyBorder="1" applyAlignment="1">
      <alignment horizontal="center"/>
    </xf>
    <xf numFmtId="15" fontId="14" fillId="0" borderId="4" xfId="0" applyNumberFormat="1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23" fillId="0" borderId="0" xfId="0" applyFont="1" applyBorder="1" applyAlignment="1">
      <alignment/>
    </xf>
    <xf numFmtId="3" fontId="23" fillId="0" borderId="5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6" fillId="0" borderId="4" xfId="0" applyFont="1" applyBorder="1" applyAlignment="1">
      <alignment/>
    </xf>
    <xf numFmtId="0" fontId="26" fillId="0" borderId="4" xfId="0" applyFont="1" applyBorder="1" applyAlignment="1">
      <alignment horizontal="center"/>
    </xf>
    <xf numFmtId="0" fontId="27" fillId="0" borderId="4" xfId="0" applyFont="1" applyBorder="1" applyAlignment="1">
      <alignment/>
    </xf>
    <xf numFmtId="15" fontId="26" fillId="0" borderId="4" xfId="0" applyNumberFormat="1" applyFont="1" applyBorder="1" applyAlignment="1">
      <alignment/>
    </xf>
    <xf numFmtId="3" fontId="26" fillId="0" borderId="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7" fontId="13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/>
    </xf>
    <xf numFmtId="3" fontId="29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" fontId="18" fillId="0" borderId="4" xfId="0" applyNumberFormat="1" applyFont="1" applyBorder="1" applyAlignment="1">
      <alignment/>
    </xf>
    <xf numFmtId="3" fontId="19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/>
    </xf>
    <xf numFmtId="0" fontId="19" fillId="0" borderId="0" xfId="0" applyFont="1" applyAlignment="1">
      <alignment/>
    </xf>
    <xf numFmtId="0" fontId="19" fillId="0" borderId="4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17" fontId="30" fillId="0" borderId="4" xfId="0" applyNumberFormat="1" applyFont="1" applyBorder="1" applyAlignment="1">
      <alignment/>
    </xf>
    <xf numFmtId="3" fontId="31" fillId="0" borderId="4" xfId="0" applyNumberFormat="1" applyFont="1" applyBorder="1" applyAlignment="1">
      <alignment horizontal="center"/>
    </xf>
    <xf numFmtId="0" fontId="31" fillId="0" borderId="4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32" fillId="0" borderId="4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4" fillId="0" borderId="4" xfId="0" applyFont="1" applyBorder="1" applyAlignment="1">
      <alignment/>
    </xf>
    <xf numFmtId="0" fontId="35" fillId="0" borderId="4" xfId="0" applyFont="1" applyBorder="1" applyAlignment="1">
      <alignment/>
    </xf>
    <xf numFmtId="15" fontId="35" fillId="0" borderId="4" xfId="0" applyNumberFormat="1" applyFont="1" applyBorder="1" applyAlignment="1">
      <alignment/>
    </xf>
    <xf numFmtId="3" fontId="36" fillId="0" borderId="4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4" xfId="0" applyFont="1" applyBorder="1" applyAlignment="1">
      <alignment horizontal="center"/>
    </xf>
    <xf numFmtId="0" fontId="37" fillId="0" borderId="4" xfId="0" applyFont="1" applyBorder="1" applyAlignment="1">
      <alignment/>
    </xf>
    <xf numFmtId="3" fontId="37" fillId="0" borderId="4" xfId="0" applyNumberFormat="1" applyFont="1" applyBorder="1" applyAlignment="1">
      <alignment horizontal="center"/>
    </xf>
    <xf numFmtId="15" fontId="19" fillId="0" borderId="4" xfId="0" applyNumberFormat="1" applyFont="1" applyBorder="1" applyAlignment="1">
      <alignment/>
    </xf>
    <xf numFmtId="0" fontId="38" fillId="0" borderId="4" xfId="0" applyFont="1" applyBorder="1" applyAlignment="1">
      <alignment horizontal="left"/>
    </xf>
    <xf numFmtId="0" fontId="14" fillId="0" borderId="6" xfId="0" applyFont="1" applyBorder="1" applyAlignment="1">
      <alignment/>
    </xf>
    <xf numFmtId="17" fontId="16" fillId="0" borderId="4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4" xfId="0" applyFont="1" applyBorder="1" applyAlignment="1">
      <alignment/>
    </xf>
    <xf numFmtId="0" fontId="31" fillId="0" borderId="4" xfId="0" applyFont="1" applyBorder="1" applyAlignment="1">
      <alignment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" fontId="16" fillId="0" borderId="0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94" fontId="2" fillId="0" borderId="0" xfId="15" applyFont="1" applyFill="1" applyBorder="1" applyAlignment="1">
      <alignment horizontal="left"/>
    </xf>
    <xf numFmtId="194" fontId="2" fillId="0" borderId="0" xfId="15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1</xdr:row>
      <xdr:rowOff>47625</xdr:rowOff>
    </xdr:from>
    <xdr:to>
      <xdr:col>12</xdr:col>
      <xdr:colOff>304800</xdr:colOff>
      <xdr:row>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7705725" y="314325"/>
          <a:ext cx="2476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</xdr:row>
      <xdr:rowOff>76200</xdr:rowOff>
    </xdr:from>
    <xdr:to>
      <xdr:col>12</xdr:col>
      <xdr:colOff>304800</xdr:colOff>
      <xdr:row>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7705725" y="885825"/>
          <a:ext cx="2476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</xdr:row>
      <xdr:rowOff>95250</xdr:rowOff>
    </xdr:from>
    <xdr:to>
      <xdr:col>12</xdr:col>
      <xdr:colOff>304800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7705725" y="609600"/>
          <a:ext cx="2476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</xdr:row>
      <xdr:rowOff>114300</xdr:rowOff>
    </xdr:from>
    <xdr:to>
      <xdr:col>12</xdr:col>
      <xdr:colOff>276225</xdr:colOff>
      <xdr:row>3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7743825" y="923925"/>
          <a:ext cx="180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38100</xdr:rowOff>
    </xdr:from>
    <xdr:to>
      <xdr:col>11</xdr:col>
      <xdr:colOff>657225</xdr:colOff>
      <xdr:row>4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7791450" y="1133475"/>
          <a:ext cx="314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5</xdr:row>
      <xdr:rowOff>66675</xdr:rowOff>
    </xdr:from>
    <xdr:to>
      <xdr:col>11</xdr:col>
      <xdr:colOff>647700</xdr:colOff>
      <xdr:row>5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7781925" y="1400175"/>
          <a:ext cx="314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5</xdr:row>
      <xdr:rowOff>76200</xdr:rowOff>
    </xdr:from>
    <xdr:to>
      <xdr:col>11</xdr:col>
      <xdr:colOff>638175</xdr:colOff>
      <xdr:row>5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7820025" y="1409700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2"/>
  <sheetViews>
    <sheetView tabSelected="1" workbookViewId="0" topLeftCell="A304">
      <selection activeCell="C322" sqref="C322"/>
    </sheetView>
  </sheetViews>
  <sheetFormatPr defaultColWidth="9.140625" defaultRowHeight="12.75"/>
  <cols>
    <col min="1" max="1" width="6.421875" style="1" customWidth="1"/>
    <col min="2" max="2" width="38.00390625" style="1" customWidth="1"/>
    <col min="3" max="3" width="9.00390625" style="1" customWidth="1"/>
    <col min="4" max="4" width="9.28125" style="1" customWidth="1"/>
    <col min="5" max="5" width="11.421875" style="2" customWidth="1"/>
    <col min="6" max="6" width="14.00390625" style="1" customWidth="1"/>
    <col min="7" max="11" width="3.140625" style="1" customWidth="1"/>
    <col min="12" max="12" width="10.8515625" style="1" customWidth="1"/>
    <col min="13" max="13" width="11.7109375" style="1" customWidth="1"/>
    <col min="14" max="14" width="11.140625" style="1" customWidth="1"/>
    <col min="15" max="15" width="7.7109375" style="1" customWidth="1"/>
    <col min="16" max="16" width="11.00390625" style="1" bestFit="1" customWidth="1"/>
    <col min="17" max="16384" width="9.140625" style="1" customWidth="1"/>
  </cols>
  <sheetData>
    <row r="1" spans="14:15" ht="21">
      <c r="N1" s="3" t="s">
        <v>0</v>
      </c>
      <c r="O1" s="3"/>
    </row>
    <row r="2" spans="1:15" s="33" customFormat="1" ht="19.5" customHeight="1">
      <c r="A2" s="241" t="s">
        <v>261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 t="s">
        <v>1</v>
      </c>
      <c r="N2" s="242"/>
      <c r="O2" s="242"/>
    </row>
    <row r="3" spans="1:15" s="4" customFormat="1" ht="23.25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 t="s">
        <v>3</v>
      </c>
      <c r="N3" s="242"/>
      <c r="O3" s="242"/>
    </row>
    <row r="4" spans="1:15" s="5" customFormat="1" ht="23.25">
      <c r="A4" s="239" t="s">
        <v>281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 t="s">
        <v>4</v>
      </c>
      <c r="N4" s="240"/>
      <c r="O4" s="240"/>
    </row>
    <row r="5" spans="1:15" ht="21">
      <c r="A5" s="6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6" t="s">
        <v>10</v>
      </c>
      <c r="G5" s="243" t="s">
        <v>11</v>
      </c>
      <c r="H5" s="243"/>
      <c r="I5" s="243"/>
      <c r="J5" s="243"/>
      <c r="K5" s="243"/>
      <c r="L5" s="6" t="s">
        <v>12</v>
      </c>
      <c r="M5" s="6" t="s">
        <v>13</v>
      </c>
      <c r="N5" s="6" t="s">
        <v>14</v>
      </c>
      <c r="O5" s="6" t="s">
        <v>15</v>
      </c>
    </row>
    <row r="6" spans="1:15" ht="21">
      <c r="A6" s="9" t="s">
        <v>16</v>
      </c>
      <c r="B6" s="9"/>
      <c r="C6" s="9" t="s">
        <v>17</v>
      </c>
      <c r="D6" s="9"/>
      <c r="E6" s="10"/>
      <c r="F6" s="9" t="s">
        <v>18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 t="s">
        <v>19</v>
      </c>
      <c r="M6" s="9"/>
      <c r="N6" s="9" t="s">
        <v>20</v>
      </c>
      <c r="O6" s="9"/>
    </row>
    <row r="7" spans="1:15" s="39" customFormat="1" ht="21">
      <c r="A7" s="6">
        <v>1</v>
      </c>
      <c r="B7" s="34" t="s">
        <v>48</v>
      </c>
      <c r="C7" s="13" t="s">
        <v>27</v>
      </c>
      <c r="D7" s="11" t="s">
        <v>44</v>
      </c>
      <c r="E7" s="35">
        <v>20000</v>
      </c>
      <c r="F7" s="13" t="s">
        <v>131</v>
      </c>
      <c r="G7" s="36"/>
      <c r="H7" s="11"/>
      <c r="I7" s="36"/>
      <c r="J7" s="11"/>
      <c r="K7" s="36" t="s">
        <v>253</v>
      </c>
      <c r="L7" s="37">
        <v>20000</v>
      </c>
      <c r="M7" s="38">
        <f>E7-L7</f>
        <v>0</v>
      </c>
      <c r="N7" s="12" t="s">
        <v>252</v>
      </c>
      <c r="O7" s="36"/>
    </row>
    <row r="8" spans="1:15" ht="21">
      <c r="A8" s="13">
        <v>2</v>
      </c>
      <c r="B8" s="14" t="s">
        <v>38</v>
      </c>
      <c r="C8" s="13" t="s">
        <v>27</v>
      </c>
      <c r="D8" s="11" t="s">
        <v>44</v>
      </c>
      <c r="E8" s="29">
        <f>150000+30000+10000+17000</f>
        <v>207000</v>
      </c>
      <c r="F8" s="13" t="s">
        <v>130</v>
      </c>
      <c r="G8" s="13"/>
      <c r="H8" s="15"/>
      <c r="I8" s="13"/>
      <c r="J8" s="15"/>
      <c r="K8" s="13" t="s">
        <v>254</v>
      </c>
      <c r="L8" s="40">
        <v>191140.5</v>
      </c>
      <c r="M8" s="16">
        <f>E8-L8</f>
        <v>15859.5</v>
      </c>
      <c r="N8" s="12" t="s">
        <v>252</v>
      </c>
      <c r="O8" s="13" t="s">
        <v>255</v>
      </c>
    </row>
    <row r="9" spans="1:15" ht="21">
      <c r="A9" s="13">
        <v>3</v>
      </c>
      <c r="B9" s="14" t="s">
        <v>86</v>
      </c>
      <c r="C9" s="13" t="s">
        <v>27</v>
      </c>
      <c r="D9" s="11" t="s">
        <v>44</v>
      </c>
      <c r="E9" s="29">
        <f>50000+60000+21300</f>
        <v>131300</v>
      </c>
      <c r="F9" s="13" t="s">
        <v>130</v>
      </c>
      <c r="G9" s="13"/>
      <c r="H9" s="15"/>
      <c r="I9" s="13"/>
      <c r="J9" s="15"/>
      <c r="K9" s="13" t="s">
        <v>253</v>
      </c>
      <c r="L9" s="17">
        <v>130729.4</v>
      </c>
      <c r="M9" s="16">
        <f aca="true" t="shared" si="0" ref="M9:M72">E9-L9</f>
        <v>570.6000000000058</v>
      </c>
      <c r="N9" s="15" t="s">
        <v>252</v>
      </c>
      <c r="O9" s="13" t="s">
        <v>255</v>
      </c>
    </row>
    <row r="10" spans="1:15" ht="21">
      <c r="A10" s="13">
        <v>4</v>
      </c>
      <c r="B10" s="14" t="s">
        <v>21</v>
      </c>
      <c r="C10" s="13" t="s">
        <v>27</v>
      </c>
      <c r="D10" s="11" t="s">
        <v>44</v>
      </c>
      <c r="E10" s="29">
        <v>5000</v>
      </c>
      <c r="F10" s="13" t="s">
        <v>132</v>
      </c>
      <c r="G10" s="13" t="s">
        <v>17</v>
      </c>
      <c r="H10" s="15"/>
      <c r="I10" s="13"/>
      <c r="J10" s="15"/>
      <c r="K10" s="13"/>
      <c r="L10" s="17"/>
      <c r="M10" s="16">
        <f t="shared" si="0"/>
        <v>5000</v>
      </c>
      <c r="N10" s="12" t="s">
        <v>252</v>
      </c>
      <c r="O10" s="13" t="s">
        <v>279</v>
      </c>
    </row>
    <row r="11" spans="1:15" ht="21">
      <c r="A11" s="13">
        <v>5</v>
      </c>
      <c r="B11" s="14" t="s">
        <v>49</v>
      </c>
      <c r="C11" s="13" t="s">
        <v>27</v>
      </c>
      <c r="D11" s="11" t="s">
        <v>44</v>
      </c>
      <c r="E11" s="29">
        <f>40000+6000+8000</f>
        <v>54000</v>
      </c>
      <c r="F11" s="13" t="s">
        <v>130</v>
      </c>
      <c r="G11" s="13"/>
      <c r="H11" s="15"/>
      <c r="I11" s="13"/>
      <c r="J11" s="15"/>
      <c r="K11" s="13" t="s">
        <v>253</v>
      </c>
      <c r="L11" s="40">
        <v>49200</v>
      </c>
      <c r="M11" s="16">
        <f t="shared" si="0"/>
        <v>4800</v>
      </c>
      <c r="N11" s="15" t="s">
        <v>252</v>
      </c>
      <c r="O11" s="13" t="s">
        <v>255</v>
      </c>
    </row>
    <row r="12" spans="1:15" ht="21">
      <c r="A12" s="13">
        <v>6</v>
      </c>
      <c r="B12" s="14" t="s">
        <v>50</v>
      </c>
      <c r="C12" s="13" t="s">
        <v>27</v>
      </c>
      <c r="D12" s="11" t="s">
        <v>44</v>
      </c>
      <c r="E12" s="29">
        <f>12400</f>
        <v>12400</v>
      </c>
      <c r="F12" s="13" t="s">
        <v>132</v>
      </c>
      <c r="G12" s="13"/>
      <c r="H12" s="15"/>
      <c r="I12" s="13"/>
      <c r="J12" s="15"/>
      <c r="K12" s="13" t="s">
        <v>253</v>
      </c>
      <c r="L12" s="40">
        <v>9893</v>
      </c>
      <c r="M12" s="16">
        <f t="shared" si="0"/>
        <v>2507</v>
      </c>
      <c r="N12" s="12" t="s">
        <v>252</v>
      </c>
      <c r="O12" s="13"/>
    </row>
    <row r="13" spans="1:15" ht="21">
      <c r="A13" s="13">
        <v>7</v>
      </c>
      <c r="B13" s="14" t="s">
        <v>29</v>
      </c>
      <c r="C13" s="13" t="s">
        <v>27</v>
      </c>
      <c r="D13" s="11" t="s">
        <v>44</v>
      </c>
      <c r="E13" s="29">
        <v>20000</v>
      </c>
      <c r="F13" s="13" t="s">
        <v>132</v>
      </c>
      <c r="G13" s="13"/>
      <c r="H13" s="15"/>
      <c r="I13" s="13"/>
      <c r="J13" s="15"/>
      <c r="K13" s="13" t="s">
        <v>253</v>
      </c>
      <c r="L13" s="40">
        <v>13168.5</v>
      </c>
      <c r="M13" s="16">
        <f t="shared" si="0"/>
        <v>6831.5</v>
      </c>
      <c r="N13" s="15" t="s">
        <v>252</v>
      </c>
      <c r="O13" s="41"/>
    </row>
    <row r="14" spans="1:18" s="39" customFormat="1" ht="21">
      <c r="A14" s="13">
        <v>8</v>
      </c>
      <c r="B14" s="14" t="s">
        <v>63</v>
      </c>
      <c r="C14" s="13" t="s">
        <v>27</v>
      </c>
      <c r="D14" s="11" t="s">
        <v>44</v>
      </c>
      <c r="E14" s="29">
        <f>5000-3300-700</f>
        <v>1000</v>
      </c>
      <c r="F14" s="13" t="s">
        <v>132</v>
      </c>
      <c r="G14" s="31" t="s">
        <v>17</v>
      </c>
      <c r="H14" s="11"/>
      <c r="I14" s="31"/>
      <c r="J14" s="11"/>
      <c r="K14" s="31" t="s">
        <v>253</v>
      </c>
      <c r="L14" s="42">
        <v>720</v>
      </c>
      <c r="M14" s="16">
        <f t="shared" si="0"/>
        <v>280</v>
      </c>
      <c r="N14" s="12" t="s">
        <v>252</v>
      </c>
      <c r="O14" s="31" t="s">
        <v>256</v>
      </c>
      <c r="P14" s="43"/>
      <c r="Q14" s="44"/>
      <c r="R14" s="45"/>
    </row>
    <row r="15" spans="1:18" ht="21">
      <c r="A15" s="13"/>
      <c r="B15" s="14" t="s">
        <v>64</v>
      </c>
      <c r="C15" s="13" t="s">
        <v>17</v>
      </c>
      <c r="D15" s="11" t="s">
        <v>17</v>
      </c>
      <c r="E15" s="29"/>
      <c r="F15" s="13" t="s">
        <v>17</v>
      </c>
      <c r="G15" s="13"/>
      <c r="H15" s="15"/>
      <c r="I15" s="13"/>
      <c r="J15" s="15"/>
      <c r="K15" s="13"/>
      <c r="L15" s="40"/>
      <c r="M15" s="16" t="s">
        <v>17</v>
      </c>
      <c r="N15" s="15" t="s">
        <v>17</v>
      </c>
      <c r="O15" s="13"/>
      <c r="P15" s="19"/>
      <c r="Q15" s="46"/>
      <c r="R15" s="46"/>
    </row>
    <row r="16" spans="1:15" ht="21">
      <c r="A16" s="13">
        <v>9</v>
      </c>
      <c r="B16" s="14" t="s">
        <v>111</v>
      </c>
      <c r="C16" s="13" t="s">
        <v>27</v>
      </c>
      <c r="D16" s="11" t="s">
        <v>44</v>
      </c>
      <c r="E16" s="29">
        <f>70000-26000</f>
        <v>44000</v>
      </c>
      <c r="F16" s="13" t="s">
        <v>132</v>
      </c>
      <c r="G16" s="13"/>
      <c r="H16" s="15"/>
      <c r="I16" s="13"/>
      <c r="J16" s="15"/>
      <c r="K16" s="13" t="s">
        <v>253</v>
      </c>
      <c r="L16" s="40">
        <v>42007</v>
      </c>
      <c r="M16" s="16">
        <f>E16-L16</f>
        <v>1993</v>
      </c>
      <c r="N16" s="12" t="s">
        <v>252</v>
      </c>
      <c r="O16" s="31" t="s">
        <v>256</v>
      </c>
    </row>
    <row r="17" spans="1:15" ht="21">
      <c r="A17" s="13"/>
      <c r="B17" s="14" t="s">
        <v>112</v>
      </c>
      <c r="C17" s="13" t="s">
        <v>17</v>
      </c>
      <c r="D17" s="11" t="s">
        <v>17</v>
      </c>
      <c r="E17" s="29"/>
      <c r="F17" s="13" t="s">
        <v>17</v>
      </c>
      <c r="G17" s="13"/>
      <c r="H17" s="20"/>
      <c r="I17" s="13"/>
      <c r="J17" s="20"/>
      <c r="K17" s="13"/>
      <c r="L17" s="40"/>
      <c r="M17" s="16" t="s">
        <v>17</v>
      </c>
      <c r="N17" s="15" t="s">
        <v>17</v>
      </c>
      <c r="O17" s="13"/>
    </row>
    <row r="18" spans="1:15" ht="21">
      <c r="A18" s="13"/>
      <c r="B18" s="14" t="s">
        <v>113</v>
      </c>
      <c r="C18" s="13" t="s">
        <v>17</v>
      </c>
      <c r="D18" s="11" t="s">
        <v>17</v>
      </c>
      <c r="E18" s="29"/>
      <c r="F18" s="13" t="s">
        <v>17</v>
      </c>
      <c r="G18" s="13"/>
      <c r="H18" s="20"/>
      <c r="I18" s="13"/>
      <c r="J18" s="20"/>
      <c r="K18" s="13"/>
      <c r="L18" s="21"/>
      <c r="M18" s="16" t="s">
        <v>17</v>
      </c>
      <c r="N18" s="12" t="s">
        <v>17</v>
      </c>
      <c r="O18" s="13"/>
    </row>
    <row r="19" spans="1:15" s="23" customFormat="1" ht="21">
      <c r="A19" s="13">
        <v>10</v>
      </c>
      <c r="B19" s="14" t="s">
        <v>51</v>
      </c>
      <c r="C19" s="13" t="s">
        <v>27</v>
      </c>
      <c r="D19" s="11" t="s">
        <v>44</v>
      </c>
      <c r="E19" s="29">
        <v>30000</v>
      </c>
      <c r="F19" s="13" t="s">
        <v>132</v>
      </c>
      <c r="G19" s="13" t="s">
        <v>17</v>
      </c>
      <c r="H19" s="20"/>
      <c r="I19" s="13"/>
      <c r="J19" s="20"/>
      <c r="K19" s="13" t="s">
        <v>253</v>
      </c>
      <c r="L19" s="22">
        <v>18970</v>
      </c>
      <c r="M19" s="16">
        <f t="shared" si="0"/>
        <v>11030</v>
      </c>
      <c r="N19" s="15" t="s">
        <v>252</v>
      </c>
      <c r="O19" s="41"/>
    </row>
    <row r="20" spans="1:15" s="23" customFormat="1" ht="21">
      <c r="A20" s="13"/>
      <c r="B20" s="14" t="s">
        <v>114</v>
      </c>
      <c r="C20" s="13" t="s">
        <v>17</v>
      </c>
      <c r="D20" s="11" t="s">
        <v>17</v>
      </c>
      <c r="E20" s="29"/>
      <c r="F20" s="13" t="s">
        <v>17</v>
      </c>
      <c r="G20" s="20"/>
      <c r="H20" s="13"/>
      <c r="I20" s="20"/>
      <c r="J20" s="13"/>
      <c r="K20" s="20"/>
      <c r="L20" s="16"/>
      <c r="M20" s="16" t="s">
        <v>17</v>
      </c>
      <c r="N20" s="12" t="s">
        <v>17</v>
      </c>
      <c r="O20" s="18"/>
    </row>
    <row r="21" spans="1:15" s="23" customFormat="1" ht="21">
      <c r="A21" s="13">
        <v>11</v>
      </c>
      <c r="B21" s="14" t="s">
        <v>65</v>
      </c>
      <c r="C21" s="13" t="s">
        <v>27</v>
      </c>
      <c r="D21" s="11" t="s">
        <v>44</v>
      </c>
      <c r="E21" s="29">
        <f>80000-80000</f>
        <v>0</v>
      </c>
      <c r="F21" s="13" t="s">
        <v>132</v>
      </c>
      <c r="G21" s="24" t="s">
        <v>17</v>
      </c>
      <c r="H21" s="20"/>
      <c r="I21" s="13"/>
      <c r="J21" s="20"/>
      <c r="K21" s="13"/>
      <c r="L21" s="16"/>
      <c r="M21" s="16">
        <f t="shared" si="0"/>
        <v>0</v>
      </c>
      <c r="N21" s="15" t="s">
        <v>252</v>
      </c>
      <c r="O21" s="13" t="s">
        <v>280</v>
      </c>
    </row>
    <row r="22" spans="1:15" s="23" customFormat="1" ht="21">
      <c r="A22" s="13"/>
      <c r="B22" s="14" t="s">
        <v>52</v>
      </c>
      <c r="C22" s="13" t="s">
        <v>17</v>
      </c>
      <c r="D22" s="64" t="s">
        <v>17</v>
      </c>
      <c r="E22" s="29"/>
      <c r="F22" s="13" t="s">
        <v>17</v>
      </c>
      <c r="G22" s="13"/>
      <c r="H22" s="20"/>
      <c r="I22" s="13"/>
      <c r="J22" s="20"/>
      <c r="K22" s="13"/>
      <c r="L22" s="21"/>
      <c r="M22" s="16" t="s">
        <v>17</v>
      </c>
      <c r="N22" s="12" t="s">
        <v>17</v>
      </c>
      <c r="O22" s="41"/>
    </row>
    <row r="23" spans="1:15" s="23" customFormat="1" ht="21">
      <c r="A23" s="13">
        <v>12</v>
      </c>
      <c r="B23" s="47" t="s">
        <v>66</v>
      </c>
      <c r="C23" s="13" t="s">
        <v>27</v>
      </c>
      <c r="D23" s="64" t="s">
        <v>44</v>
      </c>
      <c r="E23" s="29">
        <v>60000</v>
      </c>
      <c r="F23" s="13" t="s">
        <v>132</v>
      </c>
      <c r="G23" s="13"/>
      <c r="H23" s="20"/>
      <c r="I23" s="13"/>
      <c r="J23" s="20"/>
      <c r="K23" s="13" t="s">
        <v>253</v>
      </c>
      <c r="L23" s="21">
        <v>56000</v>
      </c>
      <c r="M23" s="16">
        <f t="shared" si="0"/>
        <v>4000</v>
      </c>
      <c r="N23" s="20" t="s">
        <v>252</v>
      </c>
      <c r="O23" s="13"/>
    </row>
    <row r="24" spans="1:15" s="23" customFormat="1" ht="21">
      <c r="A24" s="13">
        <v>13</v>
      </c>
      <c r="B24" s="23" t="s">
        <v>53</v>
      </c>
      <c r="C24" s="13" t="s">
        <v>27</v>
      </c>
      <c r="D24" s="64" t="s">
        <v>44</v>
      </c>
      <c r="E24" s="29">
        <f>50000-30000+20000</f>
        <v>40000</v>
      </c>
      <c r="F24" s="20" t="s">
        <v>132</v>
      </c>
      <c r="G24" s="13" t="s">
        <v>17</v>
      </c>
      <c r="H24" s="20"/>
      <c r="I24" s="13"/>
      <c r="J24" s="20"/>
      <c r="K24" s="13" t="s">
        <v>253</v>
      </c>
      <c r="L24" s="21">
        <v>34364</v>
      </c>
      <c r="M24" s="16">
        <f t="shared" si="0"/>
        <v>5636</v>
      </c>
      <c r="N24" s="53" t="s">
        <v>252</v>
      </c>
      <c r="O24" s="13" t="s">
        <v>256</v>
      </c>
    </row>
    <row r="25" spans="1:15" s="23" customFormat="1" ht="21">
      <c r="A25" s="9">
        <v>14</v>
      </c>
      <c r="B25" s="94" t="s">
        <v>54</v>
      </c>
      <c r="C25" s="9" t="s">
        <v>27</v>
      </c>
      <c r="D25" s="77" t="s">
        <v>44</v>
      </c>
      <c r="E25" s="70">
        <f>30000-30000</f>
        <v>0</v>
      </c>
      <c r="F25" s="9" t="s">
        <v>132</v>
      </c>
      <c r="G25" s="9" t="s">
        <v>17</v>
      </c>
      <c r="H25" s="71"/>
      <c r="I25" s="9"/>
      <c r="J25" s="71"/>
      <c r="K25" s="9"/>
      <c r="L25" s="78"/>
      <c r="M25" s="72">
        <f t="shared" si="0"/>
        <v>0</v>
      </c>
      <c r="N25" s="71" t="s">
        <v>252</v>
      </c>
      <c r="O25" s="9" t="s">
        <v>280</v>
      </c>
    </row>
    <row r="26" spans="1:15" s="23" customFormat="1" ht="21">
      <c r="A26" s="13">
        <v>15</v>
      </c>
      <c r="B26" s="48" t="s">
        <v>115</v>
      </c>
      <c r="C26" s="13" t="s">
        <v>27</v>
      </c>
      <c r="D26" s="11" t="s">
        <v>44</v>
      </c>
      <c r="E26" s="29">
        <f>10000-10000</f>
        <v>0</v>
      </c>
      <c r="F26" s="24" t="s">
        <v>132</v>
      </c>
      <c r="G26" s="13" t="s">
        <v>17</v>
      </c>
      <c r="H26" s="20"/>
      <c r="I26" s="13"/>
      <c r="J26" s="20"/>
      <c r="K26" s="13"/>
      <c r="L26" s="21"/>
      <c r="M26" s="16">
        <f t="shared" si="0"/>
        <v>0</v>
      </c>
      <c r="N26" s="12" t="s">
        <v>252</v>
      </c>
      <c r="O26" s="13" t="s">
        <v>280</v>
      </c>
    </row>
    <row r="27" spans="1:15" s="23" customFormat="1" ht="21">
      <c r="A27" s="13">
        <v>16</v>
      </c>
      <c r="B27" s="48" t="s">
        <v>67</v>
      </c>
      <c r="C27" s="13" t="s">
        <v>27</v>
      </c>
      <c r="D27" s="11" t="s">
        <v>44</v>
      </c>
      <c r="E27" s="29">
        <v>30000</v>
      </c>
      <c r="F27" s="13" t="s">
        <v>132</v>
      </c>
      <c r="G27" s="13" t="s">
        <v>17</v>
      </c>
      <c r="H27" s="20"/>
      <c r="I27" s="13"/>
      <c r="J27" s="20"/>
      <c r="K27" s="13"/>
      <c r="L27" s="21"/>
      <c r="M27" s="16">
        <f t="shared" si="0"/>
        <v>30000</v>
      </c>
      <c r="N27" s="15" t="s">
        <v>252</v>
      </c>
      <c r="O27" s="13" t="s">
        <v>279</v>
      </c>
    </row>
    <row r="28" spans="1:15" s="23" customFormat="1" ht="21">
      <c r="A28" s="13">
        <v>17</v>
      </c>
      <c r="B28" s="14" t="s">
        <v>68</v>
      </c>
      <c r="C28" s="13" t="s">
        <v>27</v>
      </c>
      <c r="D28" s="11" t="s">
        <v>44</v>
      </c>
      <c r="E28" s="29">
        <v>230000</v>
      </c>
      <c r="F28" s="13" t="s">
        <v>132</v>
      </c>
      <c r="G28" s="13" t="s">
        <v>17</v>
      </c>
      <c r="H28" s="20"/>
      <c r="I28" s="13"/>
      <c r="J28" s="20"/>
      <c r="K28" s="13" t="s">
        <v>253</v>
      </c>
      <c r="L28" s="49">
        <v>167230.5</v>
      </c>
      <c r="M28" s="16">
        <f t="shared" si="0"/>
        <v>62769.5</v>
      </c>
      <c r="N28" s="12" t="s">
        <v>252</v>
      </c>
      <c r="O28" s="13"/>
    </row>
    <row r="29" spans="1:15" ht="21">
      <c r="A29" s="13">
        <v>18</v>
      </c>
      <c r="B29" s="14" t="s">
        <v>30</v>
      </c>
      <c r="C29" s="13" t="s">
        <v>27</v>
      </c>
      <c r="D29" s="11" t="s">
        <v>44</v>
      </c>
      <c r="E29" s="29">
        <f>200000+37000</f>
        <v>237000</v>
      </c>
      <c r="F29" s="13" t="s">
        <v>132</v>
      </c>
      <c r="G29" s="13"/>
      <c r="H29" s="15"/>
      <c r="I29" s="13"/>
      <c r="J29" s="15"/>
      <c r="K29" s="13" t="s">
        <v>253</v>
      </c>
      <c r="L29" s="17">
        <v>236997.29</v>
      </c>
      <c r="M29" s="16">
        <f t="shared" si="0"/>
        <v>2.709999999991851</v>
      </c>
      <c r="N29" s="15" t="s">
        <v>252</v>
      </c>
      <c r="O29" s="13" t="s">
        <v>255</v>
      </c>
    </row>
    <row r="30" spans="1:15" ht="21">
      <c r="A30" s="13">
        <v>19</v>
      </c>
      <c r="B30" s="14" t="s">
        <v>116</v>
      </c>
      <c r="C30" s="13" t="s">
        <v>27</v>
      </c>
      <c r="D30" s="11" t="s">
        <v>44</v>
      </c>
      <c r="E30" s="29">
        <f>230000-10000-130000-6700</f>
        <v>83300</v>
      </c>
      <c r="F30" s="13" t="s">
        <v>132</v>
      </c>
      <c r="G30" s="13"/>
      <c r="H30" s="15"/>
      <c r="I30" s="13"/>
      <c r="J30" s="15"/>
      <c r="K30" s="13" t="s">
        <v>253</v>
      </c>
      <c r="L30" s="40">
        <v>73224</v>
      </c>
      <c r="M30" s="16">
        <f t="shared" si="0"/>
        <v>10076</v>
      </c>
      <c r="N30" s="12" t="s">
        <v>252</v>
      </c>
      <c r="O30" s="13" t="s">
        <v>256</v>
      </c>
    </row>
    <row r="31" spans="1:15" ht="21">
      <c r="A31" s="13"/>
      <c r="B31" s="14" t="s">
        <v>117</v>
      </c>
      <c r="C31" s="13" t="s">
        <v>17</v>
      </c>
      <c r="D31" s="11" t="s">
        <v>17</v>
      </c>
      <c r="E31" s="29"/>
      <c r="F31" s="13" t="s">
        <v>17</v>
      </c>
      <c r="G31" s="13"/>
      <c r="H31" s="15"/>
      <c r="I31" s="13"/>
      <c r="J31" s="15"/>
      <c r="K31" s="13"/>
      <c r="L31" s="17"/>
      <c r="M31" s="16" t="s">
        <v>17</v>
      </c>
      <c r="N31" s="15" t="s">
        <v>17</v>
      </c>
      <c r="O31" s="13"/>
    </row>
    <row r="32" spans="1:15" ht="21">
      <c r="A32" s="13">
        <v>20</v>
      </c>
      <c r="B32" s="48" t="s">
        <v>69</v>
      </c>
      <c r="C32" s="13" t="s">
        <v>27</v>
      </c>
      <c r="D32" s="11" t="s">
        <v>44</v>
      </c>
      <c r="E32" s="29">
        <f>50000-30000-20000</f>
        <v>0</v>
      </c>
      <c r="F32" s="13" t="s">
        <v>132</v>
      </c>
      <c r="G32" s="13" t="s">
        <v>17</v>
      </c>
      <c r="H32" s="15"/>
      <c r="I32" s="13"/>
      <c r="J32" s="15"/>
      <c r="K32" s="13"/>
      <c r="L32" s="40"/>
      <c r="M32" s="16">
        <f t="shared" si="0"/>
        <v>0</v>
      </c>
      <c r="N32" s="12" t="s">
        <v>252</v>
      </c>
      <c r="O32" s="13" t="s">
        <v>280</v>
      </c>
    </row>
    <row r="33" spans="1:15" ht="21">
      <c r="A33" s="13">
        <v>21</v>
      </c>
      <c r="B33" s="14" t="s">
        <v>70</v>
      </c>
      <c r="C33" s="13" t="s">
        <v>27</v>
      </c>
      <c r="D33" s="11" t="s">
        <v>44</v>
      </c>
      <c r="E33" s="29">
        <f>20000-20000</f>
        <v>0</v>
      </c>
      <c r="F33" s="13" t="s">
        <v>132</v>
      </c>
      <c r="G33" s="13" t="s">
        <v>17</v>
      </c>
      <c r="H33" s="15"/>
      <c r="I33" s="13"/>
      <c r="J33" s="15"/>
      <c r="K33" s="13"/>
      <c r="L33" s="17"/>
      <c r="M33" s="16">
        <f t="shared" si="0"/>
        <v>0</v>
      </c>
      <c r="N33" s="15" t="s">
        <v>252</v>
      </c>
      <c r="O33" s="13" t="s">
        <v>280</v>
      </c>
    </row>
    <row r="34" spans="1:15" ht="21">
      <c r="A34" s="13"/>
      <c r="B34" s="14" t="s">
        <v>71</v>
      </c>
      <c r="C34" s="13" t="s">
        <v>17</v>
      </c>
      <c r="D34" s="11" t="s">
        <v>17</v>
      </c>
      <c r="E34" s="29"/>
      <c r="F34" s="13" t="s">
        <v>251</v>
      </c>
      <c r="G34" s="13"/>
      <c r="H34" s="15"/>
      <c r="I34" s="13"/>
      <c r="J34" s="15"/>
      <c r="K34" s="13"/>
      <c r="L34" s="40"/>
      <c r="M34" s="16" t="s">
        <v>17</v>
      </c>
      <c r="N34" s="12" t="s">
        <v>17</v>
      </c>
      <c r="O34" s="41"/>
    </row>
    <row r="35" spans="1:18" s="39" customFormat="1" ht="21">
      <c r="A35" s="13">
        <v>22</v>
      </c>
      <c r="B35" s="47" t="s">
        <v>72</v>
      </c>
      <c r="C35" s="13" t="s">
        <v>27</v>
      </c>
      <c r="D35" s="11" t="s">
        <v>44</v>
      </c>
      <c r="E35" s="29">
        <v>8000</v>
      </c>
      <c r="F35" s="13" t="s">
        <v>132</v>
      </c>
      <c r="G35" s="31" t="s">
        <v>17</v>
      </c>
      <c r="H35" s="11"/>
      <c r="I35" s="31"/>
      <c r="J35" s="11"/>
      <c r="K35" s="13"/>
      <c r="L35" s="42"/>
      <c r="M35" s="16">
        <f t="shared" si="0"/>
        <v>8000</v>
      </c>
      <c r="N35" s="15" t="s">
        <v>252</v>
      </c>
      <c r="O35" s="31"/>
      <c r="P35" s="43"/>
      <c r="Q35" s="44"/>
      <c r="R35" s="45"/>
    </row>
    <row r="36" spans="1:18" ht="21">
      <c r="A36" s="13">
        <v>23</v>
      </c>
      <c r="B36" s="14" t="s">
        <v>73</v>
      </c>
      <c r="C36" s="13" t="s">
        <v>27</v>
      </c>
      <c r="D36" s="11" t="s">
        <v>44</v>
      </c>
      <c r="E36" s="29">
        <f>40000+60000</f>
        <v>100000</v>
      </c>
      <c r="F36" s="13" t="s">
        <v>132</v>
      </c>
      <c r="G36" s="13"/>
      <c r="H36" s="15"/>
      <c r="I36" s="13"/>
      <c r="J36" s="15"/>
      <c r="K36" s="13" t="s">
        <v>253</v>
      </c>
      <c r="L36" s="40">
        <v>99691</v>
      </c>
      <c r="M36" s="16">
        <f t="shared" si="0"/>
        <v>309</v>
      </c>
      <c r="N36" s="12" t="s">
        <v>252</v>
      </c>
      <c r="O36" s="13" t="s">
        <v>255</v>
      </c>
      <c r="P36" s="19"/>
      <c r="Q36" s="46"/>
      <c r="R36" s="46"/>
    </row>
    <row r="37" spans="1:15" ht="21">
      <c r="A37" s="13">
        <v>24</v>
      </c>
      <c r="B37" s="14" t="s">
        <v>74</v>
      </c>
      <c r="C37" s="13" t="s">
        <v>27</v>
      </c>
      <c r="D37" s="11" t="s">
        <v>44</v>
      </c>
      <c r="E37" s="29">
        <f>30000+20000</f>
        <v>50000</v>
      </c>
      <c r="F37" s="13" t="s">
        <v>132</v>
      </c>
      <c r="G37" s="13" t="s">
        <v>17</v>
      </c>
      <c r="H37" s="15"/>
      <c r="I37" s="13"/>
      <c r="J37" s="15"/>
      <c r="K37" s="13" t="s">
        <v>253</v>
      </c>
      <c r="L37" s="40">
        <v>49965</v>
      </c>
      <c r="M37" s="16">
        <f t="shared" si="0"/>
        <v>35</v>
      </c>
      <c r="N37" s="15" t="s">
        <v>252</v>
      </c>
      <c r="O37" s="13" t="s">
        <v>255</v>
      </c>
    </row>
    <row r="38" spans="1:15" ht="21">
      <c r="A38" s="13">
        <v>25</v>
      </c>
      <c r="B38" s="48" t="s">
        <v>75</v>
      </c>
      <c r="C38" s="13" t="s">
        <v>27</v>
      </c>
      <c r="D38" s="11" t="s">
        <v>44</v>
      </c>
      <c r="E38" s="29">
        <f>100000-100000</f>
        <v>0</v>
      </c>
      <c r="F38" s="13" t="s">
        <v>132</v>
      </c>
      <c r="G38" s="13" t="s">
        <v>17</v>
      </c>
      <c r="H38" s="15"/>
      <c r="I38" s="13"/>
      <c r="J38" s="15"/>
      <c r="K38" s="13"/>
      <c r="L38" s="40"/>
      <c r="M38" s="16">
        <f t="shared" si="0"/>
        <v>0</v>
      </c>
      <c r="N38" s="12" t="s">
        <v>252</v>
      </c>
      <c r="O38" s="13" t="s">
        <v>280</v>
      </c>
    </row>
    <row r="39" spans="1:15" ht="21">
      <c r="A39" s="13">
        <v>26</v>
      </c>
      <c r="B39" s="14" t="s">
        <v>118</v>
      </c>
      <c r="C39" s="13" t="s">
        <v>27</v>
      </c>
      <c r="D39" s="11" t="s">
        <v>44</v>
      </c>
      <c r="E39" s="29">
        <v>25000</v>
      </c>
      <c r="F39" s="13" t="s">
        <v>132</v>
      </c>
      <c r="G39" s="13" t="s">
        <v>17</v>
      </c>
      <c r="H39" s="15"/>
      <c r="I39" s="13"/>
      <c r="J39" s="15"/>
      <c r="K39" s="13" t="s">
        <v>253</v>
      </c>
      <c r="L39" s="40">
        <v>24472.25</v>
      </c>
      <c r="M39" s="16">
        <f t="shared" si="0"/>
        <v>527.75</v>
      </c>
      <c r="N39" s="15" t="s">
        <v>252</v>
      </c>
      <c r="O39" s="13"/>
    </row>
    <row r="40" spans="1:15" ht="21">
      <c r="A40" s="13" t="s">
        <v>17</v>
      </c>
      <c r="B40" s="14" t="s">
        <v>119</v>
      </c>
      <c r="C40" s="13" t="s">
        <v>17</v>
      </c>
      <c r="D40" s="11" t="s">
        <v>17</v>
      </c>
      <c r="E40" s="29"/>
      <c r="F40" s="13" t="s">
        <v>17</v>
      </c>
      <c r="G40" s="13"/>
      <c r="H40" s="15"/>
      <c r="I40" s="13"/>
      <c r="J40" s="15"/>
      <c r="K40" s="13"/>
      <c r="L40" s="16"/>
      <c r="M40" s="16" t="s">
        <v>17</v>
      </c>
      <c r="N40" s="12" t="s">
        <v>17</v>
      </c>
      <c r="O40" s="13"/>
    </row>
    <row r="41" spans="1:15" ht="21">
      <c r="A41" s="13"/>
      <c r="B41" s="14" t="s">
        <v>120</v>
      </c>
      <c r="C41" s="13" t="s">
        <v>17</v>
      </c>
      <c r="D41" s="64" t="s">
        <v>17</v>
      </c>
      <c r="E41" s="50"/>
      <c r="F41" s="13" t="s">
        <v>17</v>
      </c>
      <c r="G41" s="13"/>
      <c r="H41" s="20"/>
      <c r="I41" s="13"/>
      <c r="J41" s="20"/>
      <c r="K41" s="13"/>
      <c r="L41" s="16"/>
      <c r="M41" s="16" t="s">
        <v>17</v>
      </c>
      <c r="N41" s="20" t="s">
        <v>17</v>
      </c>
      <c r="O41" s="13"/>
    </row>
    <row r="42" spans="1:15" ht="21">
      <c r="A42" s="13">
        <v>27</v>
      </c>
      <c r="B42" s="14" t="s">
        <v>76</v>
      </c>
      <c r="C42" s="13" t="s">
        <v>27</v>
      </c>
      <c r="D42" s="64" t="s">
        <v>44</v>
      </c>
      <c r="E42" s="29">
        <f>100000-20000-10000-10000-5500-54500</f>
        <v>0</v>
      </c>
      <c r="F42" s="13" t="s">
        <v>132</v>
      </c>
      <c r="G42" s="13" t="s">
        <v>17</v>
      </c>
      <c r="H42" s="20"/>
      <c r="I42" s="13"/>
      <c r="J42" s="20"/>
      <c r="K42" s="13"/>
      <c r="L42" s="16"/>
      <c r="M42" s="16">
        <f t="shared" si="0"/>
        <v>0</v>
      </c>
      <c r="N42" s="12" t="s">
        <v>252</v>
      </c>
      <c r="O42" s="13" t="s">
        <v>280</v>
      </c>
    </row>
    <row r="43" spans="1:15" ht="21">
      <c r="A43" s="13">
        <v>28</v>
      </c>
      <c r="B43" s="14" t="s">
        <v>121</v>
      </c>
      <c r="C43" s="13" t="s">
        <v>27</v>
      </c>
      <c r="D43" s="11" t="s">
        <v>44</v>
      </c>
      <c r="E43" s="29">
        <f>120000-120000</f>
        <v>0</v>
      </c>
      <c r="F43" s="13" t="s">
        <v>132</v>
      </c>
      <c r="G43" s="13" t="s">
        <v>17</v>
      </c>
      <c r="H43" s="15"/>
      <c r="I43" s="13"/>
      <c r="J43" s="15"/>
      <c r="K43" s="13"/>
      <c r="L43" s="16"/>
      <c r="M43" s="16">
        <f t="shared" si="0"/>
        <v>0</v>
      </c>
      <c r="N43" s="15" t="s">
        <v>252</v>
      </c>
      <c r="O43" s="13" t="s">
        <v>280</v>
      </c>
    </row>
    <row r="44" spans="1:15" ht="21">
      <c r="A44" s="13"/>
      <c r="B44" s="14" t="s">
        <v>122</v>
      </c>
      <c r="C44" s="13" t="s">
        <v>17</v>
      </c>
      <c r="D44" s="11" t="s">
        <v>17</v>
      </c>
      <c r="E44" s="29"/>
      <c r="F44" s="13" t="s">
        <v>17</v>
      </c>
      <c r="G44" s="13"/>
      <c r="H44" s="15"/>
      <c r="I44" s="13"/>
      <c r="J44" s="15"/>
      <c r="K44" s="13"/>
      <c r="L44" s="16"/>
      <c r="M44" s="16" t="s">
        <v>17</v>
      </c>
      <c r="N44" s="12" t="s">
        <v>17</v>
      </c>
      <c r="O44" s="13"/>
    </row>
    <row r="45" spans="1:15" ht="21">
      <c r="A45" s="13">
        <v>29</v>
      </c>
      <c r="B45" s="14" t="s">
        <v>123</v>
      </c>
      <c r="C45" s="13" t="s">
        <v>27</v>
      </c>
      <c r="D45" s="11" t="s">
        <v>44</v>
      </c>
      <c r="E45" s="29">
        <f>100000-100000</f>
        <v>0</v>
      </c>
      <c r="F45" s="13" t="s">
        <v>132</v>
      </c>
      <c r="G45" s="13" t="s">
        <v>17</v>
      </c>
      <c r="H45" s="15"/>
      <c r="I45" s="13"/>
      <c r="J45" s="15"/>
      <c r="K45" s="13"/>
      <c r="L45" s="16"/>
      <c r="M45" s="16">
        <f t="shared" si="0"/>
        <v>0</v>
      </c>
      <c r="N45" s="15" t="s">
        <v>252</v>
      </c>
      <c r="O45" s="13" t="s">
        <v>280</v>
      </c>
    </row>
    <row r="46" spans="1:15" s="23" customFormat="1" ht="21">
      <c r="A46" s="13"/>
      <c r="B46" s="23" t="s">
        <v>124</v>
      </c>
      <c r="C46" s="13" t="s">
        <v>17</v>
      </c>
      <c r="D46" s="64" t="s">
        <v>17</v>
      </c>
      <c r="E46" s="50"/>
      <c r="F46" s="20" t="s">
        <v>17</v>
      </c>
      <c r="G46" s="13"/>
      <c r="H46" s="20"/>
      <c r="I46" s="13"/>
      <c r="J46" s="20"/>
      <c r="K46" s="13"/>
      <c r="L46" s="21"/>
      <c r="M46" s="16" t="s">
        <v>17</v>
      </c>
      <c r="N46" s="12" t="s">
        <v>17</v>
      </c>
      <c r="O46" s="13"/>
    </row>
    <row r="47" spans="1:15" ht="21">
      <c r="A47" s="13">
        <v>30</v>
      </c>
      <c r="B47" s="14" t="s">
        <v>125</v>
      </c>
      <c r="C47" s="13" t="s">
        <v>27</v>
      </c>
      <c r="D47" s="64" t="s">
        <v>44</v>
      </c>
      <c r="E47" s="29">
        <f>120000+110000</f>
        <v>230000</v>
      </c>
      <c r="F47" s="13" t="s">
        <v>132</v>
      </c>
      <c r="G47" s="13" t="s">
        <v>17</v>
      </c>
      <c r="H47" s="20"/>
      <c r="I47" s="13"/>
      <c r="J47" s="20"/>
      <c r="K47" s="13" t="s">
        <v>253</v>
      </c>
      <c r="L47" s="16">
        <v>229179</v>
      </c>
      <c r="M47" s="16">
        <f t="shared" si="0"/>
        <v>821</v>
      </c>
      <c r="N47" s="20" t="s">
        <v>252</v>
      </c>
      <c r="O47" s="13" t="s">
        <v>255</v>
      </c>
    </row>
    <row r="48" spans="1:15" ht="21">
      <c r="A48" s="9"/>
      <c r="B48" s="76" t="s">
        <v>126</v>
      </c>
      <c r="C48" s="9" t="s">
        <v>17</v>
      </c>
      <c r="D48" s="77" t="s">
        <v>17</v>
      </c>
      <c r="E48" s="70"/>
      <c r="F48" s="9" t="s">
        <v>17</v>
      </c>
      <c r="G48" s="9"/>
      <c r="H48" s="71"/>
      <c r="I48" s="9"/>
      <c r="J48" s="71"/>
      <c r="K48" s="9"/>
      <c r="L48" s="72"/>
      <c r="M48" s="72" t="s">
        <v>17</v>
      </c>
      <c r="N48" s="73" t="s">
        <v>17</v>
      </c>
      <c r="O48" s="9"/>
    </row>
    <row r="49" spans="1:15" ht="21">
      <c r="A49" s="13">
        <v>31</v>
      </c>
      <c r="B49" s="14" t="s">
        <v>28</v>
      </c>
      <c r="C49" s="13" t="s">
        <v>27</v>
      </c>
      <c r="D49" s="11" t="s">
        <v>44</v>
      </c>
      <c r="E49" s="29">
        <f>3000-3000</f>
        <v>0</v>
      </c>
      <c r="F49" s="13" t="s">
        <v>132</v>
      </c>
      <c r="G49" s="13" t="s">
        <v>17</v>
      </c>
      <c r="H49" s="20"/>
      <c r="I49" s="13"/>
      <c r="J49" s="20"/>
      <c r="K49" s="13"/>
      <c r="L49" s="16"/>
      <c r="M49" s="16">
        <f t="shared" si="0"/>
        <v>0</v>
      </c>
      <c r="N49" s="15" t="s">
        <v>252</v>
      </c>
      <c r="O49" s="13" t="s">
        <v>280</v>
      </c>
    </row>
    <row r="50" spans="1:15" ht="21">
      <c r="A50" s="13">
        <v>32</v>
      </c>
      <c r="B50" s="14" t="s">
        <v>77</v>
      </c>
      <c r="C50" s="13" t="s">
        <v>27</v>
      </c>
      <c r="D50" s="11" t="s">
        <v>44</v>
      </c>
      <c r="E50" s="29">
        <f>1500-1500</f>
        <v>0</v>
      </c>
      <c r="F50" s="24" t="s">
        <v>132</v>
      </c>
      <c r="G50" s="13" t="s">
        <v>17</v>
      </c>
      <c r="H50" s="20"/>
      <c r="I50" s="13"/>
      <c r="J50" s="20"/>
      <c r="K50" s="13"/>
      <c r="L50" s="16"/>
      <c r="M50" s="16">
        <f t="shared" si="0"/>
        <v>0</v>
      </c>
      <c r="N50" s="12" t="s">
        <v>252</v>
      </c>
      <c r="O50" s="13" t="s">
        <v>280</v>
      </c>
    </row>
    <row r="51" spans="1:15" ht="21">
      <c r="A51" s="13">
        <v>33</v>
      </c>
      <c r="B51" s="14" t="s">
        <v>127</v>
      </c>
      <c r="C51" s="13" t="s">
        <v>27</v>
      </c>
      <c r="D51" s="11" t="s">
        <v>44</v>
      </c>
      <c r="E51" s="29">
        <f>25000-25000</f>
        <v>0</v>
      </c>
      <c r="F51" s="13" t="s">
        <v>132</v>
      </c>
      <c r="G51" s="13" t="s">
        <v>17</v>
      </c>
      <c r="H51" s="20"/>
      <c r="I51" s="13"/>
      <c r="J51" s="20"/>
      <c r="K51" s="13"/>
      <c r="L51" s="16"/>
      <c r="M51" s="16">
        <f t="shared" si="0"/>
        <v>0</v>
      </c>
      <c r="N51" s="15" t="s">
        <v>252</v>
      </c>
      <c r="O51" s="13" t="s">
        <v>280</v>
      </c>
    </row>
    <row r="52" spans="1:15" s="23" customFormat="1" ht="21">
      <c r="A52" s="13"/>
      <c r="B52" s="14" t="s">
        <v>128</v>
      </c>
      <c r="C52" s="13" t="s">
        <v>17</v>
      </c>
      <c r="D52" s="11" t="s">
        <v>17</v>
      </c>
      <c r="E52" s="51"/>
      <c r="F52" s="13"/>
      <c r="G52" s="13"/>
      <c r="H52" s="20"/>
      <c r="I52" s="13"/>
      <c r="J52" s="20"/>
      <c r="K52" s="13"/>
      <c r="L52" s="16"/>
      <c r="M52" s="16" t="s">
        <v>17</v>
      </c>
      <c r="N52" s="12"/>
      <c r="O52" s="13"/>
    </row>
    <row r="53" spans="1:16" ht="21">
      <c r="A53" s="13">
        <v>34</v>
      </c>
      <c r="B53" s="14" t="s">
        <v>263</v>
      </c>
      <c r="C53" s="13" t="s">
        <v>27</v>
      </c>
      <c r="D53" s="11" t="s">
        <v>44</v>
      </c>
      <c r="E53" s="29">
        <f>700000+300000-250000-110000-60000-37000-30000-21000</f>
        <v>492000</v>
      </c>
      <c r="F53" s="13" t="s">
        <v>132</v>
      </c>
      <c r="G53" s="13"/>
      <c r="H53" s="20"/>
      <c r="I53" s="13"/>
      <c r="J53" s="20"/>
      <c r="K53" s="13" t="s">
        <v>253</v>
      </c>
      <c r="L53" s="16">
        <v>491669.5</v>
      </c>
      <c r="M53" s="16">
        <f t="shared" si="0"/>
        <v>330.5</v>
      </c>
      <c r="N53" s="15" t="s">
        <v>252</v>
      </c>
      <c r="O53" s="13" t="s">
        <v>256</v>
      </c>
      <c r="P53" s="1" t="s">
        <v>17</v>
      </c>
    </row>
    <row r="54" spans="1:15" ht="21">
      <c r="A54" s="13"/>
      <c r="B54" s="14" t="s">
        <v>129</v>
      </c>
      <c r="C54" s="13" t="s">
        <v>17</v>
      </c>
      <c r="D54" s="11" t="s">
        <v>17</v>
      </c>
      <c r="E54" s="50"/>
      <c r="F54" s="13"/>
      <c r="G54" s="13"/>
      <c r="H54" s="15"/>
      <c r="I54" s="13"/>
      <c r="J54" s="15"/>
      <c r="K54" s="13"/>
      <c r="L54" s="16"/>
      <c r="M54" s="16" t="s">
        <v>17</v>
      </c>
      <c r="N54" s="12"/>
      <c r="O54" s="13"/>
    </row>
    <row r="55" spans="1:15" ht="21">
      <c r="A55" s="13">
        <v>35</v>
      </c>
      <c r="B55" s="48" t="s">
        <v>78</v>
      </c>
      <c r="C55" s="13" t="s">
        <v>27</v>
      </c>
      <c r="D55" s="11" t="s">
        <v>44</v>
      </c>
      <c r="E55" s="29">
        <f>30000-30000</f>
        <v>0</v>
      </c>
      <c r="F55" s="13" t="s">
        <v>132</v>
      </c>
      <c r="G55" s="13" t="s">
        <v>17</v>
      </c>
      <c r="H55" s="15"/>
      <c r="I55" s="13"/>
      <c r="J55" s="15"/>
      <c r="K55" s="13"/>
      <c r="L55" s="16"/>
      <c r="M55" s="16">
        <f t="shared" si="0"/>
        <v>0</v>
      </c>
      <c r="N55" s="15" t="s">
        <v>252</v>
      </c>
      <c r="O55" s="13" t="s">
        <v>280</v>
      </c>
    </row>
    <row r="56" spans="1:15" ht="21">
      <c r="A56" s="13">
        <v>36</v>
      </c>
      <c r="B56" s="14" t="s">
        <v>32</v>
      </c>
      <c r="C56" s="13" t="s">
        <v>27</v>
      </c>
      <c r="D56" s="11" t="s">
        <v>44</v>
      </c>
      <c r="E56" s="29">
        <f>170000+31000</f>
        <v>201000</v>
      </c>
      <c r="F56" s="13" t="s">
        <v>132</v>
      </c>
      <c r="G56" s="13"/>
      <c r="H56" s="15"/>
      <c r="I56" s="13"/>
      <c r="J56" s="15"/>
      <c r="K56" s="13" t="s">
        <v>253</v>
      </c>
      <c r="L56" s="40">
        <v>182085.5</v>
      </c>
      <c r="M56" s="16">
        <f t="shared" si="0"/>
        <v>18914.5</v>
      </c>
      <c r="N56" s="12" t="s">
        <v>252</v>
      </c>
      <c r="O56" s="13" t="s">
        <v>255</v>
      </c>
    </row>
    <row r="57" spans="1:15" ht="21">
      <c r="A57" s="13">
        <v>37</v>
      </c>
      <c r="B57" s="14" t="s">
        <v>41</v>
      </c>
      <c r="C57" s="13" t="s">
        <v>27</v>
      </c>
      <c r="D57" s="11" t="s">
        <v>44</v>
      </c>
      <c r="E57" s="29">
        <f>30000+10000</f>
        <v>40000</v>
      </c>
      <c r="F57" s="13" t="s">
        <v>132</v>
      </c>
      <c r="G57" s="13"/>
      <c r="H57" s="15"/>
      <c r="I57" s="13"/>
      <c r="J57" s="15"/>
      <c r="K57" s="13" t="s">
        <v>253</v>
      </c>
      <c r="L57" s="40">
        <v>35397.6</v>
      </c>
      <c r="M57" s="16">
        <f t="shared" si="0"/>
        <v>4602.4000000000015</v>
      </c>
      <c r="N57" s="15" t="s">
        <v>252</v>
      </c>
      <c r="O57" s="13" t="s">
        <v>255</v>
      </c>
    </row>
    <row r="58" spans="1:15" ht="21">
      <c r="A58" s="13">
        <v>38</v>
      </c>
      <c r="B58" s="14" t="s">
        <v>33</v>
      </c>
      <c r="C58" s="13" t="s">
        <v>27</v>
      </c>
      <c r="D58" s="11" t="s">
        <v>44</v>
      </c>
      <c r="E58" s="29">
        <v>40000</v>
      </c>
      <c r="F58" s="13" t="s">
        <v>132</v>
      </c>
      <c r="G58" s="13"/>
      <c r="H58" s="15"/>
      <c r="I58" s="13"/>
      <c r="J58" s="15"/>
      <c r="K58" s="13" t="s">
        <v>253</v>
      </c>
      <c r="L58" s="52">
        <v>15043</v>
      </c>
      <c r="M58" s="16">
        <f t="shared" si="0"/>
        <v>24957</v>
      </c>
      <c r="N58" s="12" t="s">
        <v>252</v>
      </c>
      <c r="O58" s="41"/>
    </row>
    <row r="59" spans="1:15" ht="21">
      <c r="A59" s="13">
        <v>39</v>
      </c>
      <c r="B59" s="14" t="s">
        <v>46</v>
      </c>
      <c r="C59" s="13" t="s">
        <v>27</v>
      </c>
      <c r="D59" s="11" t="s">
        <v>44</v>
      </c>
      <c r="E59" s="29">
        <f>80000-17000</f>
        <v>63000</v>
      </c>
      <c r="F59" s="13" t="s">
        <v>132</v>
      </c>
      <c r="G59" s="13" t="s">
        <v>17</v>
      </c>
      <c r="H59" s="15"/>
      <c r="I59" s="13"/>
      <c r="J59" s="15"/>
      <c r="K59" s="13" t="s">
        <v>253</v>
      </c>
      <c r="L59" s="40">
        <v>62987</v>
      </c>
      <c r="M59" s="16">
        <f t="shared" si="0"/>
        <v>13</v>
      </c>
      <c r="N59" s="15" t="s">
        <v>252</v>
      </c>
      <c r="O59" s="13" t="s">
        <v>256</v>
      </c>
    </row>
    <row r="60" spans="1:18" ht="21">
      <c r="A60" s="13">
        <v>40</v>
      </c>
      <c r="B60" s="14" t="s">
        <v>25</v>
      </c>
      <c r="C60" s="13" t="s">
        <v>27</v>
      </c>
      <c r="D60" s="11" t="s">
        <v>44</v>
      </c>
      <c r="E60" s="29">
        <f>43000-25000-2300-3000</f>
        <v>12700</v>
      </c>
      <c r="F60" s="13" t="s">
        <v>132</v>
      </c>
      <c r="G60" s="13" t="s">
        <v>17</v>
      </c>
      <c r="H60" s="15"/>
      <c r="I60" s="13"/>
      <c r="J60" s="15"/>
      <c r="K60" s="13" t="s">
        <v>253</v>
      </c>
      <c r="L60" s="40">
        <v>6600</v>
      </c>
      <c r="M60" s="16">
        <f t="shared" si="0"/>
        <v>6100</v>
      </c>
      <c r="N60" s="12" t="s">
        <v>252</v>
      </c>
      <c r="O60" s="13" t="s">
        <v>256</v>
      </c>
      <c r="P60" s="19"/>
      <c r="Q60" s="46"/>
      <c r="R60" s="46"/>
    </row>
    <row r="61" spans="1:15" ht="21">
      <c r="A61" s="13">
        <v>41</v>
      </c>
      <c r="B61" s="14" t="s">
        <v>42</v>
      </c>
      <c r="C61" s="13" t="s">
        <v>27</v>
      </c>
      <c r="D61" s="11" t="s">
        <v>44</v>
      </c>
      <c r="E61" s="29">
        <f>30000-15000</f>
        <v>15000</v>
      </c>
      <c r="F61" s="13" t="s">
        <v>132</v>
      </c>
      <c r="G61" s="13" t="s">
        <v>17</v>
      </c>
      <c r="H61" s="15"/>
      <c r="I61" s="13"/>
      <c r="J61" s="15"/>
      <c r="K61" s="13" t="s">
        <v>253</v>
      </c>
      <c r="L61" s="40">
        <v>10675</v>
      </c>
      <c r="M61" s="16">
        <f t="shared" si="0"/>
        <v>4325</v>
      </c>
      <c r="N61" s="15" t="s">
        <v>252</v>
      </c>
      <c r="O61" s="41"/>
    </row>
    <row r="62" spans="1:15" ht="21">
      <c r="A62" s="13">
        <v>42</v>
      </c>
      <c r="B62" s="14" t="s">
        <v>45</v>
      </c>
      <c r="C62" s="13" t="s">
        <v>27</v>
      </c>
      <c r="D62" s="11" t="s">
        <v>44</v>
      </c>
      <c r="E62" s="29">
        <v>5000</v>
      </c>
      <c r="F62" s="13" t="s">
        <v>132</v>
      </c>
      <c r="G62" s="13" t="s">
        <v>17</v>
      </c>
      <c r="H62" s="20"/>
      <c r="I62" s="13"/>
      <c r="J62" s="20"/>
      <c r="K62" s="13"/>
      <c r="L62" s="40"/>
      <c r="M62" s="16">
        <f t="shared" si="0"/>
        <v>5000</v>
      </c>
      <c r="N62" s="12" t="s">
        <v>252</v>
      </c>
      <c r="O62" s="13" t="s">
        <v>279</v>
      </c>
    </row>
    <row r="63" spans="1:15" s="23" customFormat="1" ht="21">
      <c r="A63" s="13">
        <v>43</v>
      </c>
      <c r="B63" s="23" t="s">
        <v>260</v>
      </c>
      <c r="C63" s="13" t="s">
        <v>27</v>
      </c>
      <c r="D63" s="64" t="s">
        <v>44</v>
      </c>
      <c r="E63" s="29">
        <f>10000+6000</f>
        <v>16000</v>
      </c>
      <c r="F63" s="20" t="s">
        <v>132</v>
      </c>
      <c r="G63" s="13"/>
      <c r="H63" s="20"/>
      <c r="I63" s="13"/>
      <c r="J63" s="20"/>
      <c r="K63" s="13" t="s">
        <v>253</v>
      </c>
      <c r="L63" s="21">
        <v>7595.55</v>
      </c>
      <c r="M63" s="16">
        <f t="shared" si="0"/>
        <v>8404.45</v>
      </c>
      <c r="N63" s="20" t="s">
        <v>252</v>
      </c>
      <c r="O63" s="13" t="s">
        <v>255</v>
      </c>
    </row>
    <row r="64" spans="1:15" s="23" customFormat="1" ht="21">
      <c r="A64" s="13">
        <v>44</v>
      </c>
      <c r="B64" s="14" t="s">
        <v>79</v>
      </c>
      <c r="C64" s="13" t="s">
        <v>27</v>
      </c>
      <c r="D64" s="11" t="s">
        <v>44</v>
      </c>
      <c r="E64" s="29">
        <v>20000</v>
      </c>
      <c r="F64" s="13" t="s">
        <v>132</v>
      </c>
      <c r="G64" s="13" t="s">
        <v>17</v>
      </c>
      <c r="H64" s="20"/>
      <c r="I64" s="13"/>
      <c r="J64" s="20"/>
      <c r="K64" s="13" t="s">
        <v>253</v>
      </c>
      <c r="L64" s="22">
        <v>19500</v>
      </c>
      <c r="M64" s="16">
        <f t="shared" si="0"/>
        <v>500</v>
      </c>
      <c r="N64" s="12" t="s">
        <v>252</v>
      </c>
      <c r="O64" s="41"/>
    </row>
    <row r="65" spans="1:15" s="23" customFormat="1" ht="21">
      <c r="A65" s="13">
        <v>45</v>
      </c>
      <c r="B65" s="14" t="s">
        <v>80</v>
      </c>
      <c r="C65" s="13" t="s">
        <v>27</v>
      </c>
      <c r="D65" s="11" t="s">
        <v>44</v>
      </c>
      <c r="E65" s="29">
        <v>80000</v>
      </c>
      <c r="F65" s="13" t="s">
        <v>132</v>
      </c>
      <c r="G65" s="20"/>
      <c r="H65" s="13"/>
      <c r="I65" s="20"/>
      <c r="J65" s="13"/>
      <c r="K65" s="20" t="s">
        <v>253</v>
      </c>
      <c r="L65" s="16">
        <v>43083</v>
      </c>
      <c r="M65" s="16">
        <f t="shared" si="0"/>
        <v>36917</v>
      </c>
      <c r="N65" s="15" t="s">
        <v>252</v>
      </c>
      <c r="O65" s="18"/>
    </row>
    <row r="66" spans="1:15" ht="21">
      <c r="A66" s="13">
        <v>46</v>
      </c>
      <c r="B66" s="14" t="s">
        <v>55</v>
      </c>
      <c r="C66" s="13" t="s">
        <v>27</v>
      </c>
      <c r="D66" s="11" t="s">
        <v>44</v>
      </c>
      <c r="E66" s="29">
        <v>80000</v>
      </c>
      <c r="F66" s="13" t="s">
        <v>132</v>
      </c>
      <c r="G66" s="13"/>
      <c r="H66" s="15"/>
      <c r="I66" s="13"/>
      <c r="J66" s="15"/>
      <c r="K66" s="13" t="s">
        <v>253</v>
      </c>
      <c r="L66" s="40">
        <v>40000</v>
      </c>
      <c r="M66" s="16">
        <f t="shared" si="0"/>
        <v>40000</v>
      </c>
      <c r="N66" s="12" t="s">
        <v>252</v>
      </c>
      <c r="O66" s="13"/>
    </row>
    <row r="67" spans="1:15" s="23" customFormat="1" ht="21">
      <c r="A67" s="13">
        <v>47</v>
      </c>
      <c r="B67" s="14" t="s">
        <v>81</v>
      </c>
      <c r="C67" s="13" t="s">
        <v>27</v>
      </c>
      <c r="D67" s="11" t="s">
        <v>44</v>
      </c>
      <c r="E67" s="29">
        <v>20000</v>
      </c>
      <c r="F67" s="13" t="s">
        <v>132</v>
      </c>
      <c r="G67" s="13"/>
      <c r="H67" s="15"/>
      <c r="I67" s="13"/>
      <c r="J67" s="15"/>
      <c r="K67" s="13" t="s">
        <v>253</v>
      </c>
      <c r="L67" s="40">
        <v>20000</v>
      </c>
      <c r="M67" s="16">
        <f t="shared" si="0"/>
        <v>0</v>
      </c>
      <c r="N67" s="15" t="s">
        <v>252</v>
      </c>
      <c r="O67" s="13"/>
    </row>
    <row r="68" spans="1:15" s="23" customFormat="1" ht="21">
      <c r="A68" s="13">
        <v>48</v>
      </c>
      <c r="B68" s="23" t="s">
        <v>56</v>
      </c>
      <c r="C68" s="13" t="s">
        <v>27</v>
      </c>
      <c r="D68" s="64" t="s">
        <v>44</v>
      </c>
      <c r="E68" s="29">
        <v>9000</v>
      </c>
      <c r="F68" s="13" t="s">
        <v>132</v>
      </c>
      <c r="G68" s="20"/>
      <c r="H68" s="13"/>
      <c r="I68" s="20"/>
      <c r="J68" s="13"/>
      <c r="K68" s="20" t="s">
        <v>253</v>
      </c>
      <c r="L68" s="16">
        <v>7990</v>
      </c>
      <c r="M68" s="16">
        <f t="shared" si="0"/>
        <v>1010</v>
      </c>
      <c r="N68" s="12" t="s">
        <v>252</v>
      </c>
      <c r="O68" s="13"/>
    </row>
    <row r="69" spans="1:15" ht="21">
      <c r="A69" s="13">
        <v>49</v>
      </c>
      <c r="B69" s="14" t="s">
        <v>82</v>
      </c>
      <c r="C69" s="13" t="s">
        <v>27</v>
      </c>
      <c r="D69" s="11" t="s">
        <v>44</v>
      </c>
      <c r="E69" s="29">
        <v>7500</v>
      </c>
      <c r="F69" s="13" t="s">
        <v>132</v>
      </c>
      <c r="G69" s="13" t="s">
        <v>17</v>
      </c>
      <c r="H69" s="20"/>
      <c r="I69" s="13"/>
      <c r="J69" s="20"/>
      <c r="K69" s="13"/>
      <c r="L69" s="21"/>
      <c r="M69" s="16">
        <f t="shared" si="0"/>
        <v>7500</v>
      </c>
      <c r="N69" s="15" t="s">
        <v>252</v>
      </c>
      <c r="O69" s="13" t="s">
        <v>279</v>
      </c>
    </row>
    <row r="70" spans="1:15" s="23" customFormat="1" ht="21">
      <c r="A70" s="13">
        <v>50</v>
      </c>
      <c r="B70" s="14" t="s">
        <v>293</v>
      </c>
      <c r="C70" s="13" t="s">
        <v>27</v>
      </c>
      <c r="D70" s="64" t="s">
        <v>44</v>
      </c>
      <c r="E70" s="29">
        <v>72000</v>
      </c>
      <c r="F70" s="13" t="s">
        <v>132</v>
      </c>
      <c r="G70" s="13" t="s">
        <v>17</v>
      </c>
      <c r="H70" s="20"/>
      <c r="I70" s="13"/>
      <c r="J70" s="20"/>
      <c r="K70" s="13"/>
      <c r="L70" s="21"/>
      <c r="M70" s="16">
        <f t="shared" si="0"/>
        <v>72000</v>
      </c>
      <c r="N70" s="53" t="s">
        <v>252</v>
      </c>
      <c r="O70" s="13" t="s">
        <v>279</v>
      </c>
    </row>
    <row r="71" spans="1:15" ht="21">
      <c r="A71" s="9">
        <v>51</v>
      </c>
      <c r="B71" s="76" t="s">
        <v>83</v>
      </c>
      <c r="C71" s="9" t="s">
        <v>27</v>
      </c>
      <c r="D71" s="77" t="s">
        <v>44</v>
      </c>
      <c r="E71" s="70">
        <v>18600</v>
      </c>
      <c r="F71" s="9" t="s">
        <v>132</v>
      </c>
      <c r="G71" s="9" t="s">
        <v>17</v>
      </c>
      <c r="H71" s="71"/>
      <c r="I71" s="9"/>
      <c r="J71" s="71"/>
      <c r="K71" s="9" t="s">
        <v>253</v>
      </c>
      <c r="L71" s="78">
        <v>14760</v>
      </c>
      <c r="M71" s="72">
        <f t="shared" si="0"/>
        <v>3840</v>
      </c>
      <c r="N71" s="71" t="s">
        <v>252</v>
      </c>
      <c r="O71" s="9"/>
    </row>
    <row r="72" spans="1:15" ht="21">
      <c r="A72" s="13">
        <v>52</v>
      </c>
      <c r="B72" s="14" t="s">
        <v>21</v>
      </c>
      <c r="C72" s="13" t="s">
        <v>22</v>
      </c>
      <c r="D72" s="11" t="s">
        <v>44</v>
      </c>
      <c r="E72" s="29">
        <v>15000</v>
      </c>
      <c r="F72" s="24" t="s">
        <v>132</v>
      </c>
      <c r="G72" s="13"/>
      <c r="H72" s="20"/>
      <c r="I72" s="13"/>
      <c r="J72" s="20"/>
      <c r="K72" s="13" t="s">
        <v>253</v>
      </c>
      <c r="L72" s="21">
        <v>11352.5</v>
      </c>
      <c r="M72" s="16">
        <f t="shared" si="0"/>
        <v>3647.5</v>
      </c>
      <c r="N72" s="12" t="s">
        <v>252</v>
      </c>
      <c r="O72" s="13"/>
    </row>
    <row r="73" spans="1:15" ht="21">
      <c r="A73" s="13">
        <v>53</v>
      </c>
      <c r="B73" s="14" t="s">
        <v>23</v>
      </c>
      <c r="C73" s="13" t="s">
        <v>22</v>
      </c>
      <c r="D73" s="11" t="s">
        <v>44</v>
      </c>
      <c r="E73" s="29">
        <f>30000-18100</f>
        <v>11900</v>
      </c>
      <c r="F73" s="13" t="s">
        <v>132</v>
      </c>
      <c r="G73" s="13" t="s">
        <v>17</v>
      </c>
      <c r="H73" s="20"/>
      <c r="I73" s="13"/>
      <c r="J73" s="20"/>
      <c r="K73" s="13" t="s">
        <v>253</v>
      </c>
      <c r="L73" s="21">
        <v>1080</v>
      </c>
      <c r="M73" s="16">
        <f aca="true" t="shared" si="1" ref="M73:M140">E73-L73</f>
        <v>10820</v>
      </c>
      <c r="N73" s="15" t="s">
        <v>252</v>
      </c>
      <c r="O73" s="13" t="s">
        <v>256</v>
      </c>
    </row>
    <row r="74" spans="1:15" ht="21">
      <c r="A74" s="13"/>
      <c r="B74" s="14" t="s">
        <v>24</v>
      </c>
      <c r="C74" s="13" t="s">
        <v>17</v>
      </c>
      <c r="D74" s="11" t="s">
        <v>17</v>
      </c>
      <c r="E74" s="14"/>
      <c r="F74" s="13" t="s">
        <v>17</v>
      </c>
      <c r="G74" s="13"/>
      <c r="H74" s="20"/>
      <c r="I74" s="13"/>
      <c r="J74" s="20"/>
      <c r="K74" s="13"/>
      <c r="L74" s="21"/>
      <c r="M74" s="16" t="s">
        <v>17</v>
      </c>
      <c r="N74" s="12" t="s">
        <v>17</v>
      </c>
      <c r="O74" s="13"/>
    </row>
    <row r="75" spans="1:15" ht="21">
      <c r="A75" s="13">
        <v>54</v>
      </c>
      <c r="B75" s="14" t="s">
        <v>32</v>
      </c>
      <c r="C75" s="13" t="s">
        <v>22</v>
      </c>
      <c r="D75" s="11" t="s">
        <v>44</v>
      </c>
      <c r="E75" s="29">
        <v>65000</v>
      </c>
      <c r="F75" s="13" t="s">
        <v>132</v>
      </c>
      <c r="G75" s="13"/>
      <c r="H75" s="20"/>
      <c r="I75" s="13"/>
      <c r="J75" s="20"/>
      <c r="K75" s="13" t="s">
        <v>253</v>
      </c>
      <c r="L75" s="21">
        <v>30312.85</v>
      </c>
      <c r="M75" s="16">
        <f t="shared" si="1"/>
        <v>34687.15</v>
      </c>
      <c r="N75" s="15" t="s">
        <v>252</v>
      </c>
      <c r="O75" s="13"/>
    </row>
    <row r="76" spans="1:15" s="23" customFormat="1" ht="21">
      <c r="A76" s="13">
        <v>55</v>
      </c>
      <c r="B76" s="14" t="s">
        <v>25</v>
      </c>
      <c r="C76" s="13" t="s">
        <v>22</v>
      </c>
      <c r="D76" s="11" t="s">
        <v>44</v>
      </c>
      <c r="E76" s="29">
        <v>2000</v>
      </c>
      <c r="F76" s="13" t="s">
        <v>132</v>
      </c>
      <c r="G76" s="13"/>
      <c r="H76" s="20"/>
      <c r="I76" s="13"/>
      <c r="J76" s="20"/>
      <c r="K76" s="13"/>
      <c r="L76" s="21"/>
      <c r="M76" s="16">
        <f t="shared" si="1"/>
        <v>2000</v>
      </c>
      <c r="N76" s="12" t="s">
        <v>252</v>
      </c>
      <c r="O76" s="13" t="s">
        <v>279</v>
      </c>
    </row>
    <row r="77" spans="1:15" s="23" customFormat="1" ht="21">
      <c r="A77" s="13">
        <v>56</v>
      </c>
      <c r="B77" s="14" t="s">
        <v>26</v>
      </c>
      <c r="C77" s="13" t="s">
        <v>22</v>
      </c>
      <c r="D77" s="11" t="s">
        <v>44</v>
      </c>
      <c r="E77" s="29">
        <v>784000</v>
      </c>
      <c r="F77" s="13" t="s">
        <v>132</v>
      </c>
      <c r="G77" s="13"/>
      <c r="H77" s="20"/>
      <c r="I77" s="13"/>
      <c r="J77" s="20"/>
      <c r="K77" s="13" t="s">
        <v>253</v>
      </c>
      <c r="L77" s="21">
        <v>680729.67</v>
      </c>
      <c r="M77" s="16">
        <f t="shared" si="1"/>
        <v>103270.32999999996</v>
      </c>
      <c r="N77" s="15" t="s">
        <v>252</v>
      </c>
      <c r="O77" s="13"/>
    </row>
    <row r="78" spans="1:15" ht="21">
      <c r="A78" s="13">
        <v>57</v>
      </c>
      <c r="B78" s="14" t="s">
        <v>35</v>
      </c>
      <c r="C78" s="13" t="s">
        <v>22</v>
      </c>
      <c r="D78" s="11" t="s">
        <v>44</v>
      </c>
      <c r="E78" s="29">
        <v>35000</v>
      </c>
      <c r="F78" s="13" t="s">
        <v>132</v>
      </c>
      <c r="G78" s="13"/>
      <c r="H78" s="15"/>
      <c r="I78" s="13"/>
      <c r="J78" s="15"/>
      <c r="K78" s="13" t="s">
        <v>253</v>
      </c>
      <c r="L78" s="17">
        <v>34400</v>
      </c>
      <c r="M78" s="16">
        <f t="shared" si="1"/>
        <v>600</v>
      </c>
      <c r="N78" s="12" t="s">
        <v>252</v>
      </c>
      <c r="O78" s="18"/>
    </row>
    <row r="79" spans="1:15" ht="19.5" customHeight="1">
      <c r="A79" s="13">
        <v>58</v>
      </c>
      <c r="B79" s="14" t="s">
        <v>84</v>
      </c>
      <c r="C79" s="13" t="s">
        <v>22</v>
      </c>
      <c r="D79" s="11" t="s">
        <v>44</v>
      </c>
      <c r="E79" s="29">
        <v>4000</v>
      </c>
      <c r="F79" s="13" t="s">
        <v>132</v>
      </c>
      <c r="G79" s="13" t="s">
        <v>17</v>
      </c>
      <c r="H79" s="15"/>
      <c r="I79" s="13"/>
      <c r="J79" s="15"/>
      <c r="K79" s="13" t="s">
        <v>253</v>
      </c>
      <c r="L79" s="17">
        <v>4000</v>
      </c>
      <c r="M79" s="16">
        <f t="shared" si="1"/>
        <v>0</v>
      </c>
      <c r="N79" s="15" t="s">
        <v>252</v>
      </c>
      <c r="O79" s="13"/>
    </row>
    <row r="80" spans="1:15" ht="21">
      <c r="A80" s="13">
        <v>59</v>
      </c>
      <c r="B80" s="14" t="s">
        <v>38</v>
      </c>
      <c r="C80" s="13" t="s">
        <v>31</v>
      </c>
      <c r="D80" s="11" t="s">
        <v>44</v>
      </c>
      <c r="E80" s="29">
        <f>3500+6000</f>
        <v>9500</v>
      </c>
      <c r="F80" s="13" t="s">
        <v>132</v>
      </c>
      <c r="G80" s="13" t="s">
        <v>17</v>
      </c>
      <c r="H80" s="15"/>
      <c r="I80" s="13"/>
      <c r="J80" s="15"/>
      <c r="K80" s="13" t="s">
        <v>253</v>
      </c>
      <c r="L80" s="40">
        <v>8600</v>
      </c>
      <c r="M80" s="16">
        <f t="shared" si="1"/>
        <v>900</v>
      </c>
      <c r="N80" s="12" t="s">
        <v>252</v>
      </c>
      <c r="O80" s="13" t="s">
        <v>255</v>
      </c>
    </row>
    <row r="81" spans="1:15" s="39" customFormat="1" ht="21">
      <c r="A81" s="31">
        <v>60</v>
      </c>
      <c r="B81" s="82" t="s">
        <v>85</v>
      </c>
      <c r="C81" s="31" t="s">
        <v>31</v>
      </c>
      <c r="D81" s="11" t="s">
        <v>44</v>
      </c>
      <c r="E81" s="29">
        <v>500</v>
      </c>
      <c r="F81" s="31" t="s">
        <v>132</v>
      </c>
      <c r="G81" s="31" t="s">
        <v>17</v>
      </c>
      <c r="H81" s="11"/>
      <c r="I81" s="31"/>
      <c r="J81" s="11"/>
      <c r="K81" s="31"/>
      <c r="L81" s="42"/>
      <c r="M81" s="54">
        <f t="shared" si="1"/>
        <v>500</v>
      </c>
      <c r="N81" s="11" t="s">
        <v>252</v>
      </c>
      <c r="O81" s="31" t="s">
        <v>279</v>
      </c>
    </row>
    <row r="82" spans="1:18" s="39" customFormat="1" ht="21">
      <c r="A82" s="13">
        <v>61</v>
      </c>
      <c r="B82" s="14" t="s">
        <v>86</v>
      </c>
      <c r="C82" s="13" t="s">
        <v>31</v>
      </c>
      <c r="D82" s="11" t="s">
        <v>44</v>
      </c>
      <c r="E82" s="29">
        <v>5000</v>
      </c>
      <c r="F82" s="13" t="s">
        <v>132</v>
      </c>
      <c r="G82" s="31" t="s">
        <v>17</v>
      </c>
      <c r="H82" s="11"/>
      <c r="I82" s="31"/>
      <c r="J82" s="11"/>
      <c r="K82" s="31" t="s">
        <v>253</v>
      </c>
      <c r="L82" s="42">
        <v>3605.5</v>
      </c>
      <c r="M82" s="16">
        <f t="shared" si="1"/>
        <v>1394.5</v>
      </c>
      <c r="N82" s="12" t="s">
        <v>252</v>
      </c>
      <c r="O82" s="31"/>
      <c r="P82" s="43"/>
      <c r="Q82" s="44"/>
      <c r="R82" s="45"/>
    </row>
    <row r="83" spans="1:15" ht="21">
      <c r="A83" s="13">
        <v>62</v>
      </c>
      <c r="B83" s="48" t="s">
        <v>47</v>
      </c>
      <c r="C83" s="13" t="s">
        <v>31</v>
      </c>
      <c r="D83" s="11" t="s">
        <v>44</v>
      </c>
      <c r="E83" s="29">
        <v>70000</v>
      </c>
      <c r="F83" s="13" t="s">
        <v>132</v>
      </c>
      <c r="G83" s="13"/>
      <c r="H83" s="15"/>
      <c r="I83" s="13"/>
      <c r="J83" s="15"/>
      <c r="K83" s="13" t="s">
        <v>253</v>
      </c>
      <c r="L83" s="40">
        <v>69679</v>
      </c>
      <c r="M83" s="16">
        <f t="shared" si="1"/>
        <v>321</v>
      </c>
      <c r="N83" s="15" t="s">
        <v>252</v>
      </c>
      <c r="O83" s="13"/>
    </row>
    <row r="84" spans="1:15" ht="21">
      <c r="A84" s="13">
        <v>63</v>
      </c>
      <c r="B84" s="48" t="s">
        <v>87</v>
      </c>
      <c r="C84" s="13" t="s">
        <v>31</v>
      </c>
      <c r="D84" s="11" t="s">
        <v>44</v>
      </c>
      <c r="E84" s="55">
        <f>80000-50000-17500</f>
        <v>12500</v>
      </c>
      <c r="F84" s="13" t="s">
        <v>132</v>
      </c>
      <c r="G84" s="13" t="s">
        <v>17</v>
      </c>
      <c r="H84" s="15"/>
      <c r="I84" s="13"/>
      <c r="J84" s="15"/>
      <c r="K84" s="13"/>
      <c r="L84" s="40"/>
      <c r="M84" s="16">
        <f t="shared" si="1"/>
        <v>12500</v>
      </c>
      <c r="N84" s="12" t="s">
        <v>252</v>
      </c>
      <c r="O84" s="13" t="s">
        <v>256</v>
      </c>
    </row>
    <row r="85" spans="1:15" ht="21">
      <c r="A85" s="13">
        <v>64</v>
      </c>
      <c r="B85" s="14" t="s">
        <v>274</v>
      </c>
      <c r="C85" s="13" t="s">
        <v>31</v>
      </c>
      <c r="D85" s="11" t="s">
        <v>44</v>
      </c>
      <c r="E85" s="55">
        <f>80000+50000</f>
        <v>130000</v>
      </c>
      <c r="F85" s="13" t="s">
        <v>132</v>
      </c>
      <c r="G85" s="13"/>
      <c r="H85" s="15"/>
      <c r="I85" s="13"/>
      <c r="J85" s="15"/>
      <c r="K85" s="13" t="s">
        <v>253</v>
      </c>
      <c r="L85" s="40">
        <v>128650</v>
      </c>
      <c r="M85" s="16">
        <f t="shared" si="1"/>
        <v>1350</v>
      </c>
      <c r="N85" s="15" t="s">
        <v>252</v>
      </c>
      <c r="O85" s="13" t="s">
        <v>255</v>
      </c>
    </row>
    <row r="86" spans="1:15" ht="21">
      <c r="A86" s="13"/>
      <c r="B86" s="14" t="s">
        <v>275</v>
      </c>
      <c r="C86" s="13"/>
      <c r="D86" s="11"/>
      <c r="E86" s="55"/>
      <c r="F86" s="13"/>
      <c r="G86" s="13"/>
      <c r="H86" s="15"/>
      <c r="I86" s="13"/>
      <c r="J86" s="15"/>
      <c r="K86" s="13"/>
      <c r="L86" s="40"/>
      <c r="M86" s="16"/>
      <c r="N86" s="15"/>
      <c r="O86" s="13"/>
    </row>
    <row r="87" spans="1:15" ht="21">
      <c r="A87" s="13">
        <v>65</v>
      </c>
      <c r="B87" s="14" t="s">
        <v>133</v>
      </c>
      <c r="C87" s="13" t="s">
        <v>31</v>
      </c>
      <c r="D87" s="11" t="s">
        <v>44</v>
      </c>
      <c r="E87" s="55">
        <v>80000</v>
      </c>
      <c r="F87" s="13" t="s">
        <v>132</v>
      </c>
      <c r="G87" s="13" t="s">
        <v>17</v>
      </c>
      <c r="H87" s="20"/>
      <c r="I87" s="13"/>
      <c r="J87" s="20"/>
      <c r="K87" s="13"/>
      <c r="L87" s="21"/>
      <c r="M87" s="16">
        <f t="shared" si="1"/>
        <v>80000</v>
      </c>
      <c r="N87" s="12" t="s">
        <v>252</v>
      </c>
      <c r="O87" s="13" t="s">
        <v>279</v>
      </c>
    </row>
    <row r="88" spans="1:15" s="23" customFormat="1" ht="21">
      <c r="A88" s="14"/>
      <c r="B88" s="14" t="s">
        <v>134</v>
      </c>
      <c r="C88" s="13" t="s">
        <v>17</v>
      </c>
      <c r="D88" s="11" t="s">
        <v>17</v>
      </c>
      <c r="E88" s="55"/>
      <c r="F88" s="13" t="s">
        <v>17</v>
      </c>
      <c r="G88" s="13"/>
      <c r="H88" s="20"/>
      <c r="I88" s="13"/>
      <c r="J88" s="20"/>
      <c r="K88" s="13"/>
      <c r="L88" s="22"/>
      <c r="M88" s="16" t="s">
        <v>17</v>
      </c>
      <c r="N88" s="15" t="s">
        <v>17</v>
      </c>
      <c r="O88" s="41"/>
    </row>
    <row r="89" spans="1:15" s="23" customFormat="1" ht="21">
      <c r="A89" s="13">
        <v>66</v>
      </c>
      <c r="B89" s="14" t="s">
        <v>135</v>
      </c>
      <c r="C89" s="13" t="s">
        <v>31</v>
      </c>
      <c r="D89" s="11" t="s">
        <v>44</v>
      </c>
      <c r="E89" s="55">
        <f>300000+450000</f>
        <v>750000</v>
      </c>
      <c r="F89" s="13" t="s">
        <v>132</v>
      </c>
      <c r="G89" s="20"/>
      <c r="H89" s="13"/>
      <c r="I89" s="20"/>
      <c r="J89" s="13"/>
      <c r="K89" s="20" t="s">
        <v>253</v>
      </c>
      <c r="L89" s="16">
        <v>713767.5</v>
      </c>
      <c r="M89" s="16">
        <f t="shared" si="1"/>
        <v>36232.5</v>
      </c>
      <c r="N89" s="12" t="s">
        <v>252</v>
      </c>
      <c r="O89" s="13" t="s">
        <v>255</v>
      </c>
    </row>
    <row r="90" spans="1:15" ht="21">
      <c r="A90" s="13"/>
      <c r="B90" s="14" t="s">
        <v>136</v>
      </c>
      <c r="C90" s="13" t="s">
        <v>17</v>
      </c>
      <c r="D90" s="11" t="s">
        <v>17</v>
      </c>
      <c r="E90" s="55"/>
      <c r="F90" s="13" t="s">
        <v>17</v>
      </c>
      <c r="G90" s="13"/>
      <c r="H90" s="20"/>
      <c r="I90" s="13"/>
      <c r="J90" s="20"/>
      <c r="K90" s="13"/>
      <c r="L90" s="21"/>
      <c r="M90" s="16" t="s">
        <v>17</v>
      </c>
      <c r="N90" s="15" t="s">
        <v>17</v>
      </c>
      <c r="O90" s="13"/>
    </row>
    <row r="91" spans="1:15" s="23" customFormat="1" ht="21">
      <c r="A91" s="13">
        <v>67</v>
      </c>
      <c r="B91" s="14" t="s">
        <v>137</v>
      </c>
      <c r="C91" s="13" t="s">
        <v>31</v>
      </c>
      <c r="D91" s="11" t="s">
        <v>44</v>
      </c>
      <c r="E91" s="55">
        <f>600000-450000</f>
        <v>150000</v>
      </c>
      <c r="F91" s="13" t="s">
        <v>132</v>
      </c>
      <c r="G91" s="13" t="s">
        <v>17</v>
      </c>
      <c r="H91" s="20"/>
      <c r="I91" s="13"/>
      <c r="J91" s="20"/>
      <c r="K91" s="13" t="s">
        <v>253</v>
      </c>
      <c r="L91" s="21">
        <v>37708</v>
      </c>
      <c r="M91" s="16">
        <f t="shared" si="1"/>
        <v>112292</v>
      </c>
      <c r="N91" s="12" t="s">
        <v>252</v>
      </c>
      <c r="O91" s="13" t="s">
        <v>256</v>
      </c>
    </row>
    <row r="92" spans="1:15" ht="21">
      <c r="A92" s="13"/>
      <c r="B92" s="14" t="s">
        <v>138</v>
      </c>
      <c r="C92" s="13" t="s">
        <v>17</v>
      </c>
      <c r="D92" s="11" t="s">
        <v>251</v>
      </c>
      <c r="E92" s="55"/>
      <c r="F92" s="13" t="s">
        <v>17</v>
      </c>
      <c r="G92" s="13"/>
      <c r="H92" s="20"/>
      <c r="I92" s="13"/>
      <c r="J92" s="20"/>
      <c r="K92" s="13"/>
      <c r="L92" s="21"/>
      <c r="M92" s="16" t="s">
        <v>17</v>
      </c>
      <c r="N92" s="15" t="s">
        <v>17</v>
      </c>
      <c r="O92" s="13"/>
    </row>
    <row r="93" spans="1:15" ht="21">
      <c r="A93" s="13"/>
      <c r="B93" s="14" t="s">
        <v>139</v>
      </c>
      <c r="C93" s="13" t="s">
        <v>17</v>
      </c>
      <c r="D93" s="64" t="s">
        <v>17</v>
      </c>
      <c r="E93" s="14"/>
      <c r="F93" s="13" t="s">
        <v>17</v>
      </c>
      <c r="G93" s="13"/>
      <c r="H93" s="20"/>
      <c r="I93" s="13"/>
      <c r="J93" s="20"/>
      <c r="K93" s="13"/>
      <c r="L93" s="21"/>
      <c r="M93" s="16" t="s">
        <v>17</v>
      </c>
      <c r="N93" s="12" t="s">
        <v>17</v>
      </c>
      <c r="O93" s="13"/>
    </row>
    <row r="94" spans="1:15" ht="21">
      <c r="A94" s="9"/>
      <c r="B94" s="76"/>
      <c r="C94" s="9"/>
      <c r="D94" s="77"/>
      <c r="E94" s="76"/>
      <c r="F94" s="9"/>
      <c r="G94" s="9"/>
      <c r="H94" s="71"/>
      <c r="I94" s="9"/>
      <c r="J94" s="71"/>
      <c r="K94" s="9"/>
      <c r="L94" s="78"/>
      <c r="M94" s="72"/>
      <c r="N94" s="73"/>
      <c r="O94" s="9"/>
    </row>
    <row r="95" spans="1:15" ht="21">
      <c r="A95" s="13">
        <v>68</v>
      </c>
      <c r="B95" s="14" t="s">
        <v>57</v>
      </c>
      <c r="C95" s="13" t="s">
        <v>31</v>
      </c>
      <c r="D95" s="11" t="s">
        <v>44</v>
      </c>
      <c r="E95" s="55">
        <v>60000</v>
      </c>
      <c r="F95" s="13" t="s">
        <v>132</v>
      </c>
      <c r="G95" s="13"/>
      <c r="H95" s="20"/>
      <c r="I95" s="13"/>
      <c r="J95" s="20"/>
      <c r="K95" s="13" t="s">
        <v>253</v>
      </c>
      <c r="L95" s="21">
        <v>34210</v>
      </c>
      <c r="M95" s="16">
        <f t="shared" si="1"/>
        <v>25790</v>
      </c>
      <c r="N95" s="15" t="s">
        <v>252</v>
      </c>
      <c r="O95" s="13"/>
    </row>
    <row r="96" spans="1:15" ht="21">
      <c r="A96" s="13"/>
      <c r="B96" s="14" t="s">
        <v>58</v>
      </c>
      <c r="C96" s="13" t="s">
        <v>17</v>
      </c>
      <c r="D96" s="11" t="s">
        <v>17</v>
      </c>
      <c r="E96" s="55"/>
      <c r="F96" s="13" t="s">
        <v>17</v>
      </c>
      <c r="G96" s="13"/>
      <c r="H96" s="15"/>
      <c r="I96" s="13"/>
      <c r="J96" s="15"/>
      <c r="K96" s="13"/>
      <c r="L96" s="40"/>
      <c r="M96" s="16" t="s">
        <v>17</v>
      </c>
      <c r="N96" s="12" t="s">
        <v>17</v>
      </c>
      <c r="O96" s="13"/>
    </row>
    <row r="97" spans="1:15" ht="21">
      <c r="A97" s="13">
        <v>69</v>
      </c>
      <c r="B97" s="14" t="s">
        <v>59</v>
      </c>
      <c r="C97" s="13" t="s">
        <v>31</v>
      </c>
      <c r="D97" s="11" t="s">
        <v>44</v>
      </c>
      <c r="E97" s="55">
        <v>20000</v>
      </c>
      <c r="F97" s="13" t="s">
        <v>132</v>
      </c>
      <c r="G97" s="13" t="s">
        <v>17</v>
      </c>
      <c r="H97" s="20"/>
      <c r="I97" s="13"/>
      <c r="J97" s="20"/>
      <c r="K97" s="13"/>
      <c r="L97" s="21"/>
      <c r="M97" s="16">
        <f t="shared" si="1"/>
        <v>20000</v>
      </c>
      <c r="N97" s="15" t="s">
        <v>252</v>
      </c>
      <c r="O97" s="13" t="s">
        <v>279</v>
      </c>
    </row>
    <row r="98" spans="1:15" s="23" customFormat="1" ht="21">
      <c r="A98" s="13"/>
      <c r="B98" s="14" t="s">
        <v>60</v>
      </c>
      <c r="C98" s="13" t="s">
        <v>17</v>
      </c>
      <c r="D98" s="11" t="s">
        <v>17</v>
      </c>
      <c r="E98" s="55" t="s">
        <v>17</v>
      </c>
      <c r="F98" s="13" t="s">
        <v>17</v>
      </c>
      <c r="G98" s="13"/>
      <c r="H98" s="20"/>
      <c r="I98" s="56"/>
      <c r="J98" s="13"/>
      <c r="K98" s="20"/>
      <c r="L98" s="16"/>
      <c r="M98" s="16" t="s">
        <v>17</v>
      </c>
      <c r="N98" s="53" t="s">
        <v>17</v>
      </c>
      <c r="O98" s="13"/>
    </row>
    <row r="99" spans="1:15" ht="21">
      <c r="A99" s="13">
        <v>70</v>
      </c>
      <c r="B99" s="14" t="s">
        <v>140</v>
      </c>
      <c r="C99" s="13" t="s">
        <v>31</v>
      </c>
      <c r="D99" s="11" t="s">
        <v>44</v>
      </c>
      <c r="E99" s="55">
        <v>10000</v>
      </c>
      <c r="F99" s="13" t="s">
        <v>132</v>
      </c>
      <c r="G99" s="13" t="s">
        <v>17</v>
      </c>
      <c r="H99" s="15"/>
      <c r="I99" s="13"/>
      <c r="J99" s="15"/>
      <c r="K99" s="13" t="s">
        <v>253</v>
      </c>
      <c r="L99" s="40">
        <v>10000</v>
      </c>
      <c r="M99" s="16">
        <f t="shared" si="1"/>
        <v>0</v>
      </c>
      <c r="N99" s="15" t="s">
        <v>252</v>
      </c>
      <c r="O99" s="13"/>
    </row>
    <row r="100" spans="1:15" ht="21">
      <c r="A100" s="13"/>
      <c r="B100" s="14" t="s">
        <v>141</v>
      </c>
      <c r="C100" s="13" t="s">
        <v>17</v>
      </c>
      <c r="D100" s="11" t="s">
        <v>17</v>
      </c>
      <c r="E100" s="55"/>
      <c r="F100" s="13" t="s">
        <v>17</v>
      </c>
      <c r="G100" s="13"/>
      <c r="H100" s="15"/>
      <c r="I100" s="13"/>
      <c r="J100" s="15"/>
      <c r="K100" s="13"/>
      <c r="L100" s="17"/>
      <c r="M100" s="16" t="s">
        <v>17</v>
      </c>
      <c r="N100" s="12" t="s">
        <v>17</v>
      </c>
      <c r="O100" s="18"/>
    </row>
    <row r="101" spans="1:15" ht="21">
      <c r="A101" s="13">
        <v>71</v>
      </c>
      <c r="B101" s="14" t="s">
        <v>61</v>
      </c>
      <c r="C101" s="13" t="s">
        <v>31</v>
      </c>
      <c r="D101" s="11" t="s">
        <v>44</v>
      </c>
      <c r="E101" s="29">
        <v>100000</v>
      </c>
      <c r="F101" s="13" t="s">
        <v>132</v>
      </c>
      <c r="G101" s="13" t="s">
        <v>17</v>
      </c>
      <c r="H101" s="15"/>
      <c r="I101" s="13"/>
      <c r="J101" s="15"/>
      <c r="K101" s="13"/>
      <c r="L101" s="40"/>
      <c r="M101" s="16">
        <f t="shared" si="1"/>
        <v>100000</v>
      </c>
      <c r="N101" s="15" t="s">
        <v>252</v>
      </c>
      <c r="O101" s="13" t="s">
        <v>279</v>
      </c>
    </row>
    <row r="102" spans="1:15" ht="21">
      <c r="A102" s="13"/>
      <c r="B102" s="14" t="s">
        <v>62</v>
      </c>
      <c r="C102" s="13" t="s">
        <v>17</v>
      </c>
      <c r="D102" s="11" t="s">
        <v>17</v>
      </c>
      <c r="E102" s="55"/>
      <c r="F102" s="13" t="s">
        <v>17</v>
      </c>
      <c r="G102" s="13"/>
      <c r="H102" s="20"/>
      <c r="I102" s="13"/>
      <c r="J102" s="20"/>
      <c r="K102" s="13"/>
      <c r="L102" s="22"/>
      <c r="M102" s="16" t="s">
        <v>17</v>
      </c>
      <c r="N102" s="12" t="s">
        <v>17</v>
      </c>
      <c r="O102" s="13"/>
    </row>
    <row r="103" spans="1:15" s="23" customFormat="1" ht="21">
      <c r="A103" s="13">
        <v>72</v>
      </c>
      <c r="B103" s="14" t="s">
        <v>142</v>
      </c>
      <c r="C103" s="13" t="s">
        <v>31</v>
      </c>
      <c r="D103" s="11" t="s">
        <v>44</v>
      </c>
      <c r="E103" s="55">
        <v>10000</v>
      </c>
      <c r="F103" s="13" t="s">
        <v>132</v>
      </c>
      <c r="G103" s="13" t="s">
        <v>17</v>
      </c>
      <c r="H103" s="20"/>
      <c r="I103" s="13"/>
      <c r="J103" s="20"/>
      <c r="K103" s="13"/>
      <c r="L103" s="22"/>
      <c r="M103" s="16">
        <f t="shared" si="1"/>
        <v>10000</v>
      </c>
      <c r="N103" s="15" t="s">
        <v>252</v>
      </c>
      <c r="O103" s="13" t="s">
        <v>279</v>
      </c>
    </row>
    <row r="104" spans="1:18" s="39" customFormat="1" ht="21">
      <c r="A104" s="13"/>
      <c r="B104" s="14" t="s">
        <v>143</v>
      </c>
      <c r="C104" s="13" t="s">
        <v>17</v>
      </c>
      <c r="D104" s="11" t="s">
        <v>17</v>
      </c>
      <c r="E104" s="55"/>
      <c r="F104" s="13" t="s">
        <v>17</v>
      </c>
      <c r="G104" s="31"/>
      <c r="H104" s="11"/>
      <c r="I104" s="31"/>
      <c r="J104" s="11"/>
      <c r="K104" s="31"/>
      <c r="L104" s="42"/>
      <c r="M104" s="16" t="s">
        <v>17</v>
      </c>
      <c r="N104" s="12" t="s">
        <v>17</v>
      </c>
      <c r="O104" s="31"/>
      <c r="P104" s="44"/>
      <c r="Q104" s="44"/>
      <c r="R104" s="45"/>
    </row>
    <row r="105" spans="1:15" ht="21">
      <c r="A105" s="13"/>
      <c r="B105" s="57" t="s">
        <v>32</v>
      </c>
      <c r="C105" s="13" t="s">
        <v>17</v>
      </c>
      <c r="D105" s="11" t="s">
        <v>17</v>
      </c>
      <c r="E105" s="58"/>
      <c r="F105" s="13" t="s">
        <v>17</v>
      </c>
      <c r="G105" s="13"/>
      <c r="H105" s="15"/>
      <c r="I105" s="13"/>
      <c r="J105" s="15"/>
      <c r="K105" s="13"/>
      <c r="L105" s="40"/>
      <c r="M105" s="16" t="s">
        <v>17</v>
      </c>
      <c r="N105" s="15" t="s">
        <v>17</v>
      </c>
      <c r="O105" s="13"/>
    </row>
    <row r="106" spans="1:15" s="23" customFormat="1" ht="21">
      <c r="A106" s="13">
        <v>73</v>
      </c>
      <c r="B106" s="48" t="s">
        <v>88</v>
      </c>
      <c r="C106" s="20" t="s">
        <v>31</v>
      </c>
      <c r="D106" s="31" t="s">
        <v>44</v>
      </c>
      <c r="E106" s="93">
        <v>30000</v>
      </c>
      <c r="F106" s="13" t="s">
        <v>132</v>
      </c>
      <c r="G106" s="20"/>
      <c r="H106" s="13"/>
      <c r="I106" s="20"/>
      <c r="J106" s="13"/>
      <c r="K106" s="20" t="s">
        <v>253</v>
      </c>
      <c r="L106" s="16">
        <v>20159</v>
      </c>
      <c r="M106" s="16">
        <f t="shared" si="1"/>
        <v>9841</v>
      </c>
      <c r="N106" s="53" t="s">
        <v>252</v>
      </c>
      <c r="O106" s="13" t="s">
        <v>17</v>
      </c>
    </row>
    <row r="107" spans="1:15" ht="21">
      <c r="A107" s="13">
        <v>74</v>
      </c>
      <c r="B107" s="14" t="s">
        <v>89</v>
      </c>
      <c r="C107" s="13" t="s">
        <v>31</v>
      </c>
      <c r="D107" s="11" t="s">
        <v>44</v>
      </c>
      <c r="E107" s="58">
        <v>76300</v>
      </c>
      <c r="F107" s="13" t="s">
        <v>132</v>
      </c>
      <c r="G107" s="13"/>
      <c r="H107" s="20"/>
      <c r="I107" s="31"/>
      <c r="J107" s="20"/>
      <c r="K107" s="13" t="s">
        <v>253</v>
      </c>
      <c r="L107" s="40">
        <v>60225</v>
      </c>
      <c r="M107" s="16">
        <f t="shared" si="1"/>
        <v>16075</v>
      </c>
      <c r="N107" s="15" t="s">
        <v>252</v>
      </c>
      <c r="O107" s="13" t="s">
        <v>17</v>
      </c>
    </row>
    <row r="108" spans="1:15" ht="21">
      <c r="A108" s="13" t="s">
        <v>17</v>
      </c>
      <c r="B108" s="57" t="s">
        <v>90</v>
      </c>
      <c r="C108" s="13" t="s">
        <v>17</v>
      </c>
      <c r="D108" s="11" t="s">
        <v>17</v>
      </c>
      <c r="E108" s="58"/>
      <c r="F108" s="13" t="s">
        <v>17</v>
      </c>
      <c r="G108" s="13"/>
      <c r="H108" s="20"/>
      <c r="I108" s="31"/>
      <c r="J108" s="20"/>
      <c r="K108" s="13"/>
      <c r="L108" s="21"/>
      <c r="M108" s="16" t="s">
        <v>17</v>
      </c>
      <c r="N108" s="12" t="s">
        <v>17</v>
      </c>
      <c r="O108" s="13"/>
    </row>
    <row r="109" spans="1:15" s="23" customFormat="1" ht="21">
      <c r="A109" s="13">
        <v>75</v>
      </c>
      <c r="B109" s="14" t="s">
        <v>91</v>
      </c>
      <c r="C109" s="13" t="s">
        <v>31</v>
      </c>
      <c r="D109" s="11" t="s">
        <v>44</v>
      </c>
      <c r="E109" s="58">
        <v>10000</v>
      </c>
      <c r="F109" s="13" t="s">
        <v>132</v>
      </c>
      <c r="G109" s="13"/>
      <c r="H109" s="20"/>
      <c r="I109" s="13"/>
      <c r="J109" s="20"/>
      <c r="K109" s="13" t="s">
        <v>253</v>
      </c>
      <c r="L109" s="21">
        <v>8825</v>
      </c>
      <c r="M109" s="16">
        <f t="shared" si="1"/>
        <v>1175</v>
      </c>
      <c r="N109" s="15" t="s">
        <v>252</v>
      </c>
      <c r="O109" s="41"/>
    </row>
    <row r="110" spans="1:15" s="23" customFormat="1" ht="21">
      <c r="A110" s="13">
        <v>76</v>
      </c>
      <c r="B110" s="48" t="s">
        <v>92</v>
      </c>
      <c r="C110" s="13" t="s">
        <v>31</v>
      </c>
      <c r="D110" s="64" t="s">
        <v>44</v>
      </c>
      <c r="E110" s="58">
        <v>79000</v>
      </c>
      <c r="F110" s="13" t="s">
        <v>132</v>
      </c>
      <c r="G110" s="13"/>
      <c r="H110" s="20"/>
      <c r="I110" s="13"/>
      <c r="J110" s="20"/>
      <c r="K110" s="13" t="s">
        <v>253</v>
      </c>
      <c r="L110" s="22">
        <v>64671.2</v>
      </c>
      <c r="M110" s="16">
        <f t="shared" si="1"/>
        <v>14328.800000000003</v>
      </c>
      <c r="N110" s="12" t="s">
        <v>252</v>
      </c>
      <c r="O110" s="41"/>
    </row>
    <row r="111" spans="1:15" s="23" customFormat="1" ht="21">
      <c r="A111" s="13">
        <v>77</v>
      </c>
      <c r="B111" s="48" t="s">
        <v>93</v>
      </c>
      <c r="C111" s="13" t="s">
        <v>31</v>
      </c>
      <c r="D111" s="64" t="s">
        <v>44</v>
      </c>
      <c r="E111" s="58">
        <f>128800+17500</f>
        <v>146300</v>
      </c>
      <c r="F111" s="13" t="s">
        <v>132</v>
      </c>
      <c r="G111" s="13"/>
      <c r="H111" s="20"/>
      <c r="I111" s="13"/>
      <c r="J111" s="20"/>
      <c r="K111" s="13" t="s">
        <v>253</v>
      </c>
      <c r="L111" s="21">
        <v>132090</v>
      </c>
      <c r="M111" s="16">
        <f t="shared" si="1"/>
        <v>14210</v>
      </c>
      <c r="N111" s="20" t="s">
        <v>252</v>
      </c>
      <c r="O111" s="13" t="s">
        <v>255</v>
      </c>
    </row>
    <row r="112" spans="1:15" s="23" customFormat="1" ht="21">
      <c r="A112" s="13">
        <v>78</v>
      </c>
      <c r="B112" s="48" t="s">
        <v>94</v>
      </c>
      <c r="C112" s="13" t="s">
        <v>31</v>
      </c>
      <c r="D112" s="64" t="s">
        <v>44</v>
      </c>
      <c r="E112" s="58">
        <v>27600</v>
      </c>
      <c r="F112" s="13" t="s">
        <v>132</v>
      </c>
      <c r="G112" s="13"/>
      <c r="H112" s="20"/>
      <c r="I112" s="13"/>
      <c r="J112" s="20"/>
      <c r="K112" s="13" t="s">
        <v>253</v>
      </c>
      <c r="L112" s="22">
        <v>27600</v>
      </c>
      <c r="M112" s="16">
        <f t="shared" si="1"/>
        <v>0</v>
      </c>
      <c r="N112" s="12" t="s">
        <v>252</v>
      </c>
      <c r="O112" s="18"/>
    </row>
    <row r="113" spans="1:15" s="23" customFormat="1" ht="21">
      <c r="A113" s="13">
        <v>79</v>
      </c>
      <c r="B113" s="32" t="s">
        <v>95</v>
      </c>
      <c r="C113" s="13" t="s">
        <v>31</v>
      </c>
      <c r="D113" s="64" t="s">
        <v>44</v>
      </c>
      <c r="E113" s="58">
        <v>1206800</v>
      </c>
      <c r="F113" s="13" t="s">
        <v>132</v>
      </c>
      <c r="G113" s="20"/>
      <c r="H113" s="13"/>
      <c r="I113" s="20"/>
      <c r="J113" s="13"/>
      <c r="K113" s="20" t="s">
        <v>253</v>
      </c>
      <c r="L113" s="16">
        <f>813280.55+179019.03</f>
        <v>992299.5800000001</v>
      </c>
      <c r="M113" s="21">
        <f>E113-L113</f>
        <v>214500.41999999993</v>
      </c>
      <c r="N113" s="13" t="s">
        <v>252</v>
      </c>
      <c r="O113" s="13"/>
    </row>
    <row r="114" spans="1:15" ht="21">
      <c r="A114" s="13">
        <v>80</v>
      </c>
      <c r="B114" s="14" t="s">
        <v>25</v>
      </c>
      <c r="C114" s="13" t="s">
        <v>31</v>
      </c>
      <c r="D114" s="64" t="s">
        <v>44</v>
      </c>
      <c r="E114" s="58">
        <v>2000</v>
      </c>
      <c r="F114" s="13" t="s">
        <v>132</v>
      </c>
      <c r="G114" s="13"/>
      <c r="H114" s="20"/>
      <c r="I114" s="13"/>
      <c r="J114" s="20"/>
      <c r="K114" s="13" t="s">
        <v>253</v>
      </c>
      <c r="L114" s="22">
        <v>410</v>
      </c>
      <c r="M114" s="16">
        <f t="shared" si="1"/>
        <v>1590</v>
      </c>
      <c r="N114" s="12" t="s">
        <v>252</v>
      </c>
      <c r="O114" s="13"/>
    </row>
    <row r="115" spans="1:15" ht="21">
      <c r="A115" s="13">
        <v>81</v>
      </c>
      <c r="B115" s="14" t="s">
        <v>34</v>
      </c>
      <c r="C115" s="13" t="s">
        <v>31</v>
      </c>
      <c r="D115" s="64" t="s">
        <v>44</v>
      </c>
      <c r="E115" s="58">
        <v>103000</v>
      </c>
      <c r="F115" s="13" t="s">
        <v>132</v>
      </c>
      <c r="G115" s="13" t="s">
        <v>17</v>
      </c>
      <c r="H115" s="20"/>
      <c r="I115" s="13"/>
      <c r="J115" s="20"/>
      <c r="K115" s="13" t="s">
        <v>253</v>
      </c>
      <c r="L115" s="21">
        <v>96312</v>
      </c>
      <c r="M115" s="16">
        <f t="shared" si="1"/>
        <v>6688</v>
      </c>
      <c r="N115" s="20" t="s">
        <v>252</v>
      </c>
      <c r="O115" s="13"/>
    </row>
    <row r="116" spans="1:15" ht="21">
      <c r="A116" s="13">
        <v>82</v>
      </c>
      <c r="B116" s="14" t="s">
        <v>43</v>
      </c>
      <c r="C116" s="13" t="s">
        <v>31</v>
      </c>
      <c r="D116" s="64" t="s">
        <v>44</v>
      </c>
      <c r="E116" s="58">
        <f>500000-450000</f>
        <v>50000</v>
      </c>
      <c r="F116" s="13" t="s">
        <v>132</v>
      </c>
      <c r="G116" s="13" t="s">
        <v>17</v>
      </c>
      <c r="H116" s="20"/>
      <c r="I116" s="13"/>
      <c r="J116" s="20"/>
      <c r="K116" s="13"/>
      <c r="L116" s="22"/>
      <c r="M116" s="16">
        <f t="shared" si="1"/>
        <v>50000</v>
      </c>
      <c r="N116" s="12" t="s">
        <v>252</v>
      </c>
      <c r="O116" s="13" t="s">
        <v>280</v>
      </c>
    </row>
    <row r="117" spans="1:15" ht="21">
      <c r="A117" s="9">
        <v>83</v>
      </c>
      <c r="B117" s="76" t="s">
        <v>96</v>
      </c>
      <c r="C117" s="9" t="s">
        <v>31</v>
      </c>
      <c r="D117" s="77" t="s">
        <v>44</v>
      </c>
      <c r="E117" s="80">
        <v>48000</v>
      </c>
      <c r="F117" s="9" t="s">
        <v>132</v>
      </c>
      <c r="G117" s="9" t="s">
        <v>17</v>
      </c>
      <c r="H117" s="71"/>
      <c r="I117" s="9"/>
      <c r="J117" s="71"/>
      <c r="K117" s="9"/>
      <c r="L117" s="81"/>
      <c r="M117" s="72">
        <f t="shared" si="1"/>
        <v>48000</v>
      </c>
      <c r="N117" s="71" t="s">
        <v>252</v>
      </c>
      <c r="O117" s="9" t="s">
        <v>279</v>
      </c>
    </row>
    <row r="118" spans="1:15" ht="21">
      <c r="A118" s="13">
        <v>84</v>
      </c>
      <c r="B118" s="14" t="s">
        <v>35</v>
      </c>
      <c r="C118" s="13" t="s">
        <v>31</v>
      </c>
      <c r="D118" s="11" t="s">
        <v>44</v>
      </c>
      <c r="E118" s="58">
        <v>30000</v>
      </c>
      <c r="F118" s="13" t="s">
        <v>132</v>
      </c>
      <c r="G118" s="13"/>
      <c r="H118" s="20"/>
      <c r="I118" s="13"/>
      <c r="J118" s="20"/>
      <c r="K118" s="13" t="s">
        <v>253</v>
      </c>
      <c r="L118" s="21">
        <v>29500</v>
      </c>
      <c r="M118" s="16">
        <f t="shared" si="1"/>
        <v>500</v>
      </c>
      <c r="N118" s="12" t="s">
        <v>252</v>
      </c>
      <c r="O118" s="13"/>
    </row>
    <row r="119" spans="1:15" ht="21">
      <c r="A119" s="13">
        <v>85</v>
      </c>
      <c r="B119" s="14" t="s">
        <v>97</v>
      </c>
      <c r="C119" s="13" t="s">
        <v>31</v>
      </c>
      <c r="D119" s="11" t="s">
        <v>44</v>
      </c>
      <c r="E119" s="58">
        <v>5000</v>
      </c>
      <c r="F119" s="13" t="s">
        <v>132</v>
      </c>
      <c r="G119" s="13" t="s">
        <v>17</v>
      </c>
      <c r="H119" s="20"/>
      <c r="I119" s="13"/>
      <c r="J119" s="20"/>
      <c r="K119" s="13" t="s">
        <v>253</v>
      </c>
      <c r="L119" s="22">
        <v>5000</v>
      </c>
      <c r="M119" s="16">
        <f t="shared" si="1"/>
        <v>0</v>
      </c>
      <c r="N119" s="15" t="s">
        <v>252</v>
      </c>
      <c r="O119" s="13"/>
    </row>
    <row r="120" spans="1:15" ht="21">
      <c r="A120" s="13">
        <v>86</v>
      </c>
      <c r="B120" s="14" t="s">
        <v>98</v>
      </c>
      <c r="C120" s="13" t="s">
        <v>31</v>
      </c>
      <c r="D120" s="11" t="s">
        <v>44</v>
      </c>
      <c r="E120" s="58">
        <v>5000</v>
      </c>
      <c r="F120" s="24" t="s">
        <v>132</v>
      </c>
      <c r="G120" s="13"/>
      <c r="H120" s="20"/>
      <c r="I120" s="13"/>
      <c r="J120" s="20"/>
      <c r="K120" s="13" t="s">
        <v>253</v>
      </c>
      <c r="L120" s="21">
        <v>4500</v>
      </c>
      <c r="M120" s="16">
        <f t="shared" si="1"/>
        <v>500</v>
      </c>
      <c r="N120" s="12" t="s">
        <v>252</v>
      </c>
      <c r="O120" s="13"/>
    </row>
    <row r="121" spans="1:15" ht="21">
      <c r="A121" s="13">
        <v>87</v>
      </c>
      <c r="B121" s="14" t="s">
        <v>99</v>
      </c>
      <c r="C121" s="13" t="s">
        <v>31</v>
      </c>
      <c r="D121" s="11" t="s">
        <v>44</v>
      </c>
      <c r="E121" s="29">
        <v>4000</v>
      </c>
      <c r="F121" s="13" t="s">
        <v>132</v>
      </c>
      <c r="G121" s="13" t="s">
        <v>17</v>
      </c>
      <c r="H121" s="20"/>
      <c r="I121" s="13"/>
      <c r="J121" s="20"/>
      <c r="K121" s="13" t="s">
        <v>253</v>
      </c>
      <c r="L121" s="21">
        <v>4000</v>
      </c>
      <c r="M121" s="16">
        <f t="shared" si="1"/>
        <v>0</v>
      </c>
      <c r="N121" s="15" t="s">
        <v>252</v>
      </c>
      <c r="O121" s="13"/>
    </row>
    <row r="122" spans="1:15" ht="21">
      <c r="A122" s="13">
        <v>88</v>
      </c>
      <c r="B122" s="14" t="s">
        <v>36</v>
      </c>
      <c r="C122" s="13" t="s">
        <v>37</v>
      </c>
      <c r="D122" s="11" t="s">
        <v>44</v>
      </c>
      <c r="E122" s="58">
        <f>2000000+1200000+450000+550000+500000</f>
        <v>4700000</v>
      </c>
      <c r="F122" s="13" t="s">
        <v>132</v>
      </c>
      <c r="G122" s="13"/>
      <c r="H122" s="20"/>
      <c r="I122" s="13"/>
      <c r="J122" s="20"/>
      <c r="K122" s="13" t="s">
        <v>253</v>
      </c>
      <c r="L122" s="21">
        <v>4048050.43</v>
      </c>
      <c r="M122" s="16">
        <f t="shared" si="1"/>
        <v>651949.5699999998</v>
      </c>
      <c r="N122" s="12" t="s">
        <v>252</v>
      </c>
      <c r="O122" s="13" t="s">
        <v>255</v>
      </c>
    </row>
    <row r="123" spans="1:15" ht="21">
      <c r="A123" s="13">
        <v>89</v>
      </c>
      <c r="B123" s="14" t="s">
        <v>38</v>
      </c>
      <c r="C123" s="13" t="s">
        <v>37</v>
      </c>
      <c r="D123" s="11" t="s">
        <v>44</v>
      </c>
      <c r="E123" s="58">
        <f>525000+20000</f>
        <v>545000</v>
      </c>
      <c r="F123" s="13" t="s">
        <v>132</v>
      </c>
      <c r="G123" s="13"/>
      <c r="H123" s="20"/>
      <c r="I123" s="13"/>
      <c r="J123" s="20"/>
      <c r="K123" s="13" t="s">
        <v>253</v>
      </c>
      <c r="L123" s="21">
        <v>476200</v>
      </c>
      <c r="M123" s="16">
        <f t="shared" si="1"/>
        <v>68800</v>
      </c>
      <c r="N123" s="15" t="s">
        <v>252</v>
      </c>
      <c r="O123" s="13" t="s">
        <v>255</v>
      </c>
    </row>
    <row r="124" spans="1:15" ht="21">
      <c r="A124" s="13">
        <v>90</v>
      </c>
      <c r="B124" s="14" t="s">
        <v>100</v>
      </c>
      <c r="C124" s="13" t="s">
        <v>37</v>
      </c>
      <c r="D124" s="11" t="s">
        <v>44</v>
      </c>
      <c r="E124" s="58">
        <f>25000-15000-5000</f>
        <v>5000</v>
      </c>
      <c r="F124" s="13" t="s">
        <v>132</v>
      </c>
      <c r="G124" s="13" t="s">
        <v>17</v>
      </c>
      <c r="H124" s="20"/>
      <c r="I124" s="13"/>
      <c r="J124" s="20"/>
      <c r="K124" s="13"/>
      <c r="L124" s="21"/>
      <c r="M124" s="16">
        <f t="shared" si="1"/>
        <v>5000</v>
      </c>
      <c r="N124" s="12" t="s">
        <v>252</v>
      </c>
      <c r="O124" s="13" t="s">
        <v>280</v>
      </c>
    </row>
    <row r="125" spans="1:15" ht="21">
      <c r="A125" s="13">
        <v>91</v>
      </c>
      <c r="B125" s="14" t="s">
        <v>101</v>
      </c>
      <c r="C125" s="13" t="s">
        <v>37</v>
      </c>
      <c r="D125" s="11" t="s">
        <v>44</v>
      </c>
      <c r="E125" s="58">
        <f>50000-20000-5000</f>
        <v>25000</v>
      </c>
      <c r="F125" s="13" t="s">
        <v>132</v>
      </c>
      <c r="G125" s="13"/>
      <c r="H125" s="20"/>
      <c r="I125" s="13"/>
      <c r="J125" s="20"/>
      <c r="K125" s="13" t="s">
        <v>253</v>
      </c>
      <c r="L125" s="21">
        <v>23049.4</v>
      </c>
      <c r="M125" s="16">
        <f t="shared" si="1"/>
        <v>1950.5999999999985</v>
      </c>
      <c r="N125" s="15" t="s">
        <v>252</v>
      </c>
      <c r="O125" s="13" t="s">
        <v>256</v>
      </c>
    </row>
    <row r="126" spans="1:15" ht="21">
      <c r="A126" s="13">
        <v>92</v>
      </c>
      <c r="B126" s="14" t="s">
        <v>39</v>
      </c>
      <c r="C126" s="13" t="s">
        <v>37</v>
      </c>
      <c r="D126" s="64" t="s">
        <v>44</v>
      </c>
      <c r="E126" s="58">
        <f>20000-10000-5000</f>
        <v>5000</v>
      </c>
      <c r="F126" s="13" t="s">
        <v>132</v>
      </c>
      <c r="G126" s="13" t="s">
        <v>17</v>
      </c>
      <c r="H126" s="20"/>
      <c r="I126" s="13"/>
      <c r="J126" s="20"/>
      <c r="K126" s="13"/>
      <c r="L126" s="21"/>
      <c r="M126" s="16">
        <f t="shared" si="1"/>
        <v>5000</v>
      </c>
      <c r="N126" s="12" t="s">
        <v>252</v>
      </c>
      <c r="O126" s="13" t="s">
        <v>280</v>
      </c>
    </row>
    <row r="127" spans="1:15" s="23" customFormat="1" ht="21">
      <c r="A127" s="13">
        <v>93</v>
      </c>
      <c r="B127" s="14" t="s">
        <v>272</v>
      </c>
      <c r="C127" s="13" t="s">
        <v>37</v>
      </c>
      <c r="D127" s="11" t="s">
        <v>44</v>
      </c>
      <c r="E127" s="58">
        <f>500000-150000-15000</f>
        <v>335000</v>
      </c>
      <c r="F127" s="13" t="s">
        <v>132</v>
      </c>
      <c r="G127" s="13"/>
      <c r="H127" s="20"/>
      <c r="I127" s="13"/>
      <c r="J127" s="20"/>
      <c r="K127" s="13" t="s">
        <v>253</v>
      </c>
      <c r="L127" s="21">
        <v>323785.53</v>
      </c>
      <c r="M127" s="16">
        <f t="shared" si="1"/>
        <v>11214.469999999972</v>
      </c>
      <c r="N127" s="15" t="s">
        <v>252</v>
      </c>
      <c r="O127" s="13" t="s">
        <v>256</v>
      </c>
    </row>
    <row r="128" spans="1:15" s="23" customFormat="1" ht="21">
      <c r="A128" s="13"/>
      <c r="B128" s="14" t="s">
        <v>273</v>
      </c>
      <c r="C128" s="13"/>
      <c r="D128" s="11"/>
      <c r="E128" s="58"/>
      <c r="F128" s="13"/>
      <c r="G128" s="13"/>
      <c r="H128" s="20"/>
      <c r="I128" s="13"/>
      <c r="J128" s="20"/>
      <c r="K128" s="13"/>
      <c r="L128" s="21"/>
      <c r="M128" s="16"/>
      <c r="N128" s="15"/>
      <c r="O128" s="13"/>
    </row>
    <row r="129" spans="1:15" ht="21">
      <c r="A129" s="13">
        <v>94</v>
      </c>
      <c r="B129" s="14" t="s">
        <v>144</v>
      </c>
      <c r="C129" s="13" t="s">
        <v>37</v>
      </c>
      <c r="D129" s="11" t="s">
        <v>44</v>
      </c>
      <c r="E129" s="58">
        <f>150000-100000-20000-25000</f>
        <v>5000</v>
      </c>
      <c r="F129" s="13" t="s">
        <v>132</v>
      </c>
      <c r="G129" s="13" t="s">
        <v>17</v>
      </c>
      <c r="H129" s="20"/>
      <c r="I129" s="13"/>
      <c r="J129" s="20"/>
      <c r="K129" s="13"/>
      <c r="L129" s="21"/>
      <c r="M129" s="16">
        <f t="shared" si="1"/>
        <v>5000</v>
      </c>
      <c r="N129" s="15" t="s">
        <v>252</v>
      </c>
      <c r="O129" s="13" t="s">
        <v>280</v>
      </c>
    </row>
    <row r="130" spans="1:15" s="23" customFormat="1" ht="21">
      <c r="A130" s="13"/>
      <c r="B130" s="14" t="s">
        <v>145</v>
      </c>
      <c r="C130" s="13" t="s">
        <v>17</v>
      </c>
      <c r="D130" s="11" t="s">
        <v>17</v>
      </c>
      <c r="E130" s="58"/>
      <c r="F130" s="13" t="s">
        <v>17</v>
      </c>
      <c r="G130" s="13"/>
      <c r="H130" s="20"/>
      <c r="I130" s="13"/>
      <c r="J130" s="20"/>
      <c r="K130" s="13"/>
      <c r="L130" s="21"/>
      <c r="M130" s="16" t="s">
        <v>17</v>
      </c>
      <c r="N130" s="12" t="s">
        <v>17</v>
      </c>
      <c r="O130" s="13"/>
    </row>
    <row r="131" spans="1:15" s="23" customFormat="1" ht="21">
      <c r="A131" s="13">
        <v>95</v>
      </c>
      <c r="B131" s="14" t="s">
        <v>146</v>
      </c>
      <c r="C131" s="13" t="s">
        <v>37</v>
      </c>
      <c r="D131" s="11" t="s">
        <v>44</v>
      </c>
      <c r="E131" s="58">
        <f>300000-200000-50000</f>
        <v>50000</v>
      </c>
      <c r="F131" s="13" t="s">
        <v>132</v>
      </c>
      <c r="G131" s="13"/>
      <c r="H131" s="20"/>
      <c r="I131" s="13"/>
      <c r="J131" s="20"/>
      <c r="K131" s="13" t="s">
        <v>253</v>
      </c>
      <c r="L131" s="21">
        <v>49920</v>
      </c>
      <c r="M131" s="16">
        <f t="shared" si="1"/>
        <v>80</v>
      </c>
      <c r="N131" s="15" t="s">
        <v>252</v>
      </c>
      <c r="O131" s="13" t="s">
        <v>256</v>
      </c>
    </row>
    <row r="132" spans="1:15" ht="21">
      <c r="A132" s="13" t="s">
        <v>17</v>
      </c>
      <c r="B132" s="47" t="s">
        <v>147</v>
      </c>
      <c r="C132" s="13" t="s">
        <v>17</v>
      </c>
      <c r="D132" s="11" t="s">
        <v>17</v>
      </c>
      <c r="E132" s="58"/>
      <c r="F132" s="13" t="s">
        <v>17</v>
      </c>
      <c r="G132" s="13"/>
      <c r="H132" s="15"/>
      <c r="I132" s="13"/>
      <c r="J132" s="15"/>
      <c r="K132" s="13"/>
      <c r="L132" s="40"/>
      <c r="M132" s="16"/>
      <c r="N132" s="12" t="s">
        <v>17</v>
      </c>
      <c r="O132" s="13"/>
    </row>
    <row r="133" spans="1:15" ht="21">
      <c r="A133" s="13">
        <v>96</v>
      </c>
      <c r="B133" s="14" t="s">
        <v>268</v>
      </c>
      <c r="C133" s="13" t="s">
        <v>37</v>
      </c>
      <c r="D133" s="11" t="s">
        <v>44</v>
      </c>
      <c r="E133" s="58">
        <f>40000-30000-10000</f>
        <v>0</v>
      </c>
      <c r="F133" s="13" t="s">
        <v>132</v>
      </c>
      <c r="G133" s="13" t="s">
        <v>17</v>
      </c>
      <c r="H133" s="15"/>
      <c r="I133" s="13"/>
      <c r="J133" s="15"/>
      <c r="K133" s="13"/>
      <c r="L133" s="17"/>
      <c r="M133" s="16">
        <f t="shared" si="1"/>
        <v>0</v>
      </c>
      <c r="N133" s="15" t="s">
        <v>252</v>
      </c>
      <c r="O133" s="13" t="s">
        <v>280</v>
      </c>
    </row>
    <row r="134" spans="1:15" ht="21">
      <c r="A134" s="13"/>
      <c r="B134" s="14" t="s">
        <v>269</v>
      </c>
      <c r="C134" s="13"/>
      <c r="D134" s="11"/>
      <c r="E134" s="58"/>
      <c r="F134" s="13"/>
      <c r="G134" s="13"/>
      <c r="H134" s="15"/>
      <c r="I134" s="13"/>
      <c r="J134" s="15"/>
      <c r="K134" s="13"/>
      <c r="L134" s="17"/>
      <c r="M134" s="16"/>
      <c r="N134" s="15"/>
      <c r="O134" s="13"/>
    </row>
    <row r="135" spans="1:15" ht="21">
      <c r="A135" s="13">
        <v>97</v>
      </c>
      <c r="B135" s="14" t="s">
        <v>270</v>
      </c>
      <c r="C135" s="13" t="s">
        <v>37</v>
      </c>
      <c r="D135" s="11" t="s">
        <v>44</v>
      </c>
      <c r="E135" s="58">
        <f>500000-500000</f>
        <v>0</v>
      </c>
      <c r="F135" s="13" t="s">
        <v>132</v>
      </c>
      <c r="G135" s="13"/>
      <c r="H135" s="15"/>
      <c r="I135" s="13"/>
      <c r="J135" s="15"/>
      <c r="K135" s="13"/>
      <c r="L135" s="17"/>
      <c r="M135" s="16">
        <f t="shared" si="1"/>
        <v>0</v>
      </c>
      <c r="N135" s="12" t="s">
        <v>252</v>
      </c>
      <c r="O135" s="13" t="s">
        <v>280</v>
      </c>
    </row>
    <row r="136" spans="1:15" ht="21">
      <c r="A136" s="13"/>
      <c r="B136" s="14" t="s">
        <v>271</v>
      </c>
      <c r="C136" s="13"/>
      <c r="D136" s="11"/>
      <c r="E136" s="58"/>
      <c r="F136" s="13"/>
      <c r="G136" s="13"/>
      <c r="H136" s="15"/>
      <c r="I136" s="13"/>
      <c r="J136" s="15"/>
      <c r="K136" s="13"/>
      <c r="L136" s="17"/>
      <c r="M136" s="16"/>
      <c r="N136" s="12"/>
      <c r="O136" s="13"/>
    </row>
    <row r="137" spans="1:15" ht="21">
      <c r="A137" s="13">
        <v>98</v>
      </c>
      <c r="B137" s="14" t="s">
        <v>32</v>
      </c>
      <c r="C137" s="13" t="s">
        <v>37</v>
      </c>
      <c r="D137" s="11" t="s">
        <v>44</v>
      </c>
      <c r="E137" s="58">
        <f>25000-5000</f>
        <v>20000</v>
      </c>
      <c r="F137" s="13" t="s">
        <v>132</v>
      </c>
      <c r="G137" s="13"/>
      <c r="H137" s="15"/>
      <c r="I137" s="13"/>
      <c r="J137" s="15"/>
      <c r="K137" s="13" t="s">
        <v>253</v>
      </c>
      <c r="L137" s="40">
        <v>14566</v>
      </c>
      <c r="M137" s="16">
        <f t="shared" si="1"/>
        <v>5434</v>
      </c>
      <c r="N137" s="15" t="s">
        <v>252</v>
      </c>
      <c r="O137" s="13" t="s">
        <v>256</v>
      </c>
    </row>
    <row r="138" spans="1:15" s="23" customFormat="1" ht="21">
      <c r="A138" s="13">
        <v>99</v>
      </c>
      <c r="B138" s="23" t="s">
        <v>41</v>
      </c>
      <c r="C138" s="13" t="s">
        <v>37</v>
      </c>
      <c r="D138" s="64" t="s">
        <v>44</v>
      </c>
      <c r="E138" s="58">
        <v>5000</v>
      </c>
      <c r="F138" s="20" t="s">
        <v>132</v>
      </c>
      <c r="G138" s="13" t="s">
        <v>17</v>
      </c>
      <c r="H138" s="20"/>
      <c r="I138" s="13"/>
      <c r="J138" s="20"/>
      <c r="K138" s="13"/>
      <c r="L138" s="22"/>
      <c r="M138" s="16">
        <f t="shared" si="1"/>
        <v>5000</v>
      </c>
      <c r="N138" s="12" t="s">
        <v>252</v>
      </c>
      <c r="O138" s="13" t="s">
        <v>279</v>
      </c>
    </row>
    <row r="139" spans="1:15" ht="21">
      <c r="A139" s="13">
        <v>100</v>
      </c>
      <c r="B139" s="14" t="s">
        <v>33</v>
      </c>
      <c r="C139" s="13" t="s">
        <v>37</v>
      </c>
      <c r="D139" s="64" t="s">
        <v>44</v>
      </c>
      <c r="E139" s="58">
        <f>500000-36000-250000+90000+90000+90000</f>
        <v>484000</v>
      </c>
      <c r="F139" s="13" t="s">
        <v>132</v>
      </c>
      <c r="G139" s="13"/>
      <c r="H139" s="20"/>
      <c r="I139" s="13"/>
      <c r="J139" s="20"/>
      <c r="K139" s="13" t="s">
        <v>253</v>
      </c>
      <c r="L139" s="21">
        <v>483283</v>
      </c>
      <c r="M139" s="16">
        <f t="shared" si="1"/>
        <v>717</v>
      </c>
      <c r="N139" s="20" t="s">
        <v>252</v>
      </c>
      <c r="O139" s="13" t="s">
        <v>256</v>
      </c>
    </row>
    <row r="140" spans="1:15" ht="21">
      <c r="A140" s="9">
        <v>101</v>
      </c>
      <c r="B140" s="76" t="s">
        <v>25</v>
      </c>
      <c r="C140" s="9" t="s">
        <v>37</v>
      </c>
      <c r="D140" s="77" t="s">
        <v>44</v>
      </c>
      <c r="E140" s="80">
        <f>20000-10000-5000</f>
        <v>5000</v>
      </c>
      <c r="F140" s="9" t="s">
        <v>132</v>
      </c>
      <c r="G140" s="9" t="s">
        <v>17</v>
      </c>
      <c r="H140" s="71"/>
      <c r="I140" s="9"/>
      <c r="J140" s="71"/>
      <c r="K140" s="9"/>
      <c r="L140" s="81"/>
      <c r="M140" s="72">
        <f t="shared" si="1"/>
        <v>5000</v>
      </c>
      <c r="N140" s="73" t="s">
        <v>252</v>
      </c>
      <c r="O140" s="9" t="s">
        <v>256</v>
      </c>
    </row>
    <row r="141" spans="1:15" ht="21">
      <c r="A141" s="13">
        <v>102</v>
      </c>
      <c r="B141" s="14" t="s">
        <v>42</v>
      </c>
      <c r="C141" s="13" t="s">
        <v>37</v>
      </c>
      <c r="D141" s="11" t="s">
        <v>44</v>
      </c>
      <c r="E141" s="58">
        <f>100000-25000-50000-5000</f>
        <v>20000</v>
      </c>
      <c r="F141" s="13" t="s">
        <v>132</v>
      </c>
      <c r="G141" s="13" t="s">
        <v>17</v>
      </c>
      <c r="H141" s="15"/>
      <c r="I141" s="13"/>
      <c r="J141" s="15"/>
      <c r="K141" s="13" t="s">
        <v>253</v>
      </c>
      <c r="L141" s="17">
        <v>8893</v>
      </c>
      <c r="M141" s="16">
        <f aca="true" t="shared" si="2" ref="M141:M196">E141-L141</f>
        <v>11107</v>
      </c>
      <c r="N141" s="15" t="s">
        <v>252</v>
      </c>
      <c r="O141" s="13" t="s">
        <v>256</v>
      </c>
    </row>
    <row r="142" spans="1:15" ht="21">
      <c r="A142" s="13">
        <v>103</v>
      </c>
      <c r="B142" s="14" t="s">
        <v>34</v>
      </c>
      <c r="C142" s="13" t="s">
        <v>37</v>
      </c>
      <c r="D142" s="11" t="s">
        <v>44</v>
      </c>
      <c r="E142" s="58">
        <f>15000+5000</f>
        <v>20000</v>
      </c>
      <c r="F142" s="13" t="s">
        <v>132</v>
      </c>
      <c r="G142" s="13"/>
      <c r="H142" s="15"/>
      <c r="I142" s="13"/>
      <c r="J142" s="15"/>
      <c r="K142" s="13" t="s">
        <v>253</v>
      </c>
      <c r="L142" s="17">
        <v>16369</v>
      </c>
      <c r="M142" s="16">
        <f t="shared" si="2"/>
        <v>3631</v>
      </c>
      <c r="N142" s="12" t="s">
        <v>252</v>
      </c>
      <c r="O142" s="13" t="s">
        <v>255</v>
      </c>
    </row>
    <row r="143" spans="1:15" ht="21">
      <c r="A143" s="13">
        <v>104</v>
      </c>
      <c r="B143" s="14" t="s">
        <v>43</v>
      </c>
      <c r="C143" s="13" t="s">
        <v>37</v>
      </c>
      <c r="D143" s="11" t="s">
        <v>44</v>
      </c>
      <c r="E143" s="58">
        <f>15000-10000</f>
        <v>5000</v>
      </c>
      <c r="F143" s="13" t="s">
        <v>132</v>
      </c>
      <c r="G143" s="13" t="s">
        <v>17</v>
      </c>
      <c r="H143" s="15"/>
      <c r="I143" s="13"/>
      <c r="J143" s="15"/>
      <c r="K143" s="13"/>
      <c r="L143" s="40"/>
      <c r="M143" s="16">
        <f t="shared" si="2"/>
        <v>5000</v>
      </c>
      <c r="N143" s="15" t="s">
        <v>252</v>
      </c>
      <c r="O143" s="13" t="s">
        <v>280</v>
      </c>
    </row>
    <row r="144" spans="1:15" ht="21">
      <c r="A144" s="13">
        <v>105</v>
      </c>
      <c r="B144" s="14" t="s">
        <v>35</v>
      </c>
      <c r="C144" s="13" t="s">
        <v>37</v>
      </c>
      <c r="D144" s="11" t="s">
        <v>44</v>
      </c>
      <c r="E144" s="58">
        <v>20000</v>
      </c>
      <c r="F144" s="13" t="s">
        <v>132</v>
      </c>
      <c r="G144" s="13"/>
      <c r="H144" s="15"/>
      <c r="I144" s="13"/>
      <c r="J144" s="15"/>
      <c r="K144" s="13" t="s">
        <v>253</v>
      </c>
      <c r="L144" s="40">
        <v>8300</v>
      </c>
      <c r="M144" s="16">
        <f t="shared" si="2"/>
        <v>11700</v>
      </c>
      <c r="N144" s="12" t="s">
        <v>252</v>
      </c>
      <c r="O144" s="41"/>
    </row>
    <row r="145" spans="1:15" ht="21">
      <c r="A145" s="13">
        <v>106</v>
      </c>
      <c r="B145" s="14" t="s">
        <v>45</v>
      </c>
      <c r="C145" s="13" t="s">
        <v>37</v>
      </c>
      <c r="D145" s="11" t="s">
        <v>44</v>
      </c>
      <c r="E145" s="58">
        <v>5000</v>
      </c>
      <c r="F145" s="24" t="s">
        <v>132</v>
      </c>
      <c r="G145" s="13"/>
      <c r="H145" s="15"/>
      <c r="I145" s="13"/>
      <c r="J145" s="15"/>
      <c r="K145" s="13" t="s">
        <v>253</v>
      </c>
      <c r="L145" s="40">
        <v>5000</v>
      </c>
      <c r="M145" s="16">
        <f t="shared" si="2"/>
        <v>0</v>
      </c>
      <c r="N145" s="15" t="s">
        <v>252</v>
      </c>
      <c r="O145" s="41"/>
    </row>
    <row r="146" spans="1:18" ht="21">
      <c r="A146" s="13">
        <v>107</v>
      </c>
      <c r="B146" s="14" t="s">
        <v>102</v>
      </c>
      <c r="C146" s="13" t="s">
        <v>37</v>
      </c>
      <c r="D146" s="11" t="s">
        <v>44</v>
      </c>
      <c r="E146" s="55">
        <v>3500</v>
      </c>
      <c r="F146" s="13" t="s">
        <v>132</v>
      </c>
      <c r="G146" s="13" t="s">
        <v>17</v>
      </c>
      <c r="H146" s="15"/>
      <c r="I146" s="13"/>
      <c r="J146" s="15"/>
      <c r="K146" s="13"/>
      <c r="L146" s="40"/>
      <c r="M146" s="16">
        <f t="shared" si="2"/>
        <v>3500</v>
      </c>
      <c r="N146" s="12" t="s">
        <v>252</v>
      </c>
      <c r="O146" s="13" t="s">
        <v>279</v>
      </c>
      <c r="P146" s="19"/>
      <c r="Q146" s="46"/>
      <c r="R146" s="46"/>
    </row>
    <row r="147" spans="1:15" s="23" customFormat="1" ht="21">
      <c r="A147" s="13">
        <v>108</v>
      </c>
      <c r="B147" s="23" t="s">
        <v>103</v>
      </c>
      <c r="C147" s="13" t="s">
        <v>37</v>
      </c>
      <c r="D147" s="64" t="s">
        <v>44</v>
      </c>
      <c r="E147" s="55">
        <v>50000</v>
      </c>
      <c r="F147" s="20" t="s">
        <v>132</v>
      </c>
      <c r="G147" s="13" t="s">
        <v>17</v>
      </c>
      <c r="H147" s="15"/>
      <c r="I147" s="13"/>
      <c r="J147" s="15"/>
      <c r="K147" s="13"/>
      <c r="L147" s="16"/>
      <c r="M147" s="21">
        <f t="shared" si="2"/>
        <v>50000</v>
      </c>
      <c r="N147" s="13" t="s">
        <v>252</v>
      </c>
      <c r="O147" s="13" t="s">
        <v>279</v>
      </c>
    </row>
    <row r="148" spans="1:15" ht="21">
      <c r="A148" s="13">
        <v>109</v>
      </c>
      <c r="B148" s="14" t="s">
        <v>104</v>
      </c>
      <c r="C148" s="13" t="s">
        <v>37</v>
      </c>
      <c r="D148" s="11" t="s">
        <v>44</v>
      </c>
      <c r="E148" s="55">
        <v>30000</v>
      </c>
      <c r="F148" s="13" t="s">
        <v>132</v>
      </c>
      <c r="G148" s="13" t="s">
        <v>17</v>
      </c>
      <c r="H148" s="15"/>
      <c r="I148" s="13"/>
      <c r="J148" s="15"/>
      <c r="K148" s="13"/>
      <c r="L148" s="40"/>
      <c r="M148" s="16">
        <f t="shared" si="2"/>
        <v>30000</v>
      </c>
      <c r="N148" s="12" t="s">
        <v>252</v>
      </c>
      <c r="O148" s="13" t="s">
        <v>279</v>
      </c>
    </row>
    <row r="149" spans="1:15" ht="21">
      <c r="A149" s="13">
        <v>110</v>
      </c>
      <c r="B149" s="14" t="s">
        <v>105</v>
      </c>
      <c r="C149" s="13" t="s">
        <v>40</v>
      </c>
      <c r="D149" s="11" t="s">
        <v>44</v>
      </c>
      <c r="E149" s="58">
        <f>50000-33000+180000</f>
        <v>197000</v>
      </c>
      <c r="F149" s="13" t="s">
        <v>132</v>
      </c>
      <c r="G149" s="13"/>
      <c r="H149" s="20"/>
      <c r="I149" s="13"/>
      <c r="J149" s="20"/>
      <c r="K149" s="13" t="s">
        <v>253</v>
      </c>
      <c r="L149" s="40">
        <v>182291</v>
      </c>
      <c r="M149" s="16">
        <f t="shared" si="2"/>
        <v>14709</v>
      </c>
      <c r="N149" s="15" t="s">
        <v>252</v>
      </c>
      <c r="O149" s="13" t="s">
        <v>255</v>
      </c>
    </row>
    <row r="150" spans="1:15" ht="21">
      <c r="A150" s="13">
        <v>111</v>
      </c>
      <c r="B150" s="14" t="s">
        <v>38</v>
      </c>
      <c r="C150" s="13" t="s">
        <v>40</v>
      </c>
      <c r="D150" s="11" t="s">
        <v>44</v>
      </c>
      <c r="E150" s="58">
        <f>20000+25000+22400</f>
        <v>67400</v>
      </c>
      <c r="F150" s="13" t="s">
        <v>132</v>
      </c>
      <c r="G150" s="13"/>
      <c r="H150" s="20"/>
      <c r="I150" s="13"/>
      <c r="J150" s="20"/>
      <c r="K150" s="13" t="s">
        <v>253</v>
      </c>
      <c r="L150" s="21">
        <v>49980</v>
      </c>
      <c r="M150" s="16">
        <f t="shared" si="2"/>
        <v>17420</v>
      </c>
      <c r="N150" s="12" t="s">
        <v>252</v>
      </c>
      <c r="O150" s="13" t="s">
        <v>255</v>
      </c>
    </row>
    <row r="151" spans="1:15" ht="21">
      <c r="A151" s="13">
        <v>112</v>
      </c>
      <c r="B151" s="14" t="s">
        <v>106</v>
      </c>
      <c r="C151" s="13" t="s">
        <v>40</v>
      </c>
      <c r="D151" s="11" t="s">
        <v>44</v>
      </c>
      <c r="E151" s="58">
        <f>15000+5800</f>
        <v>20800</v>
      </c>
      <c r="F151" s="13" t="s">
        <v>132</v>
      </c>
      <c r="G151" s="13" t="s">
        <v>17</v>
      </c>
      <c r="H151" s="20"/>
      <c r="I151" s="13"/>
      <c r="J151" s="20"/>
      <c r="K151" s="13" t="s">
        <v>253</v>
      </c>
      <c r="L151" s="21">
        <v>20800</v>
      </c>
      <c r="M151" s="16">
        <f t="shared" si="2"/>
        <v>0</v>
      </c>
      <c r="N151" s="15" t="s">
        <v>252</v>
      </c>
      <c r="O151" s="13"/>
    </row>
    <row r="152" spans="1:15" s="23" customFormat="1" ht="21">
      <c r="A152" s="13">
        <v>113</v>
      </c>
      <c r="B152" s="14" t="s">
        <v>86</v>
      </c>
      <c r="C152" s="13" t="s">
        <v>40</v>
      </c>
      <c r="D152" s="11" t="s">
        <v>44</v>
      </c>
      <c r="E152" s="58">
        <v>70000</v>
      </c>
      <c r="F152" s="13" t="s">
        <v>132</v>
      </c>
      <c r="G152" s="13"/>
      <c r="H152" s="20"/>
      <c r="I152" s="13"/>
      <c r="J152" s="20"/>
      <c r="K152" s="13" t="s">
        <v>253</v>
      </c>
      <c r="L152" s="21">
        <v>66209</v>
      </c>
      <c r="M152" s="16">
        <f t="shared" si="2"/>
        <v>3791</v>
      </c>
      <c r="N152" s="12" t="s">
        <v>252</v>
      </c>
      <c r="O152" s="13"/>
    </row>
    <row r="153" spans="1:15" s="23" customFormat="1" ht="21">
      <c r="A153" s="13">
        <v>114</v>
      </c>
      <c r="B153" s="14" t="s">
        <v>107</v>
      </c>
      <c r="C153" s="13" t="s">
        <v>40</v>
      </c>
      <c r="D153" s="11" t="s">
        <v>44</v>
      </c>
      <c r="E153" s="58">
        <v>200000</v>
      </c>
      <c r="F153" s="13" t="s">
        <v>132</v>
      </c>
      <c r="G153" s="13"/>
      <c r="H153" s="20"/>
      <c r="I153" s="13"/>
      <c r="J153" s="20"/>
      <c r="K153" s="13" t="s">
        <v>253</v>
      </c>
      <c r="L153" s="22">
        <v>176500</v>
      </c>
      <c r="M153" s="16">
        <f t="shared" si="2"/>
        <v>23500</v>
      </c>
      <c r="N153" s="15" t="s">
        <v>252</v>
      </c>
      <c r="O153" s="41"/>
    </row>
    <row r="154" spans="1:15" s="23" customFormat="1" ht="21">
      <c r="A154" s="13">
        <v>115</v>
      </c>
      <c r="B154" s="14" t="s">
        <v>108</v>
      </c>
      <c r="C154" s="13" t="s">
        <v>40</v>
      </c>
      <c r="D154" s="11" t="s">
        <v>44</v>
      </c>
      <c r="E154" s="58">
        <f>100000-42400</f>
        <v>57600</v>
      </c>
      <c r="F154" s="13" t="s">
        <v>132</v>
      </c>
      <c r="G154" s="13"/>
      <c r="H154" s="20"/>
      <c r="I154" s="13"/>
      <c r="J154" s="20"/>
      <c r="K154" s="13" t="s">
        <v>253</v>
      </c>
      <c r="L154" s="22">
        <v>57595</v>
      </c>
      <c r="M154" s="16">
        <f t="shared" si="2"/>
        <v>5</v>
      </c>
      <c r="N154" s="12" t="s">
        <v>252</v>
      </c>
      <c r="O154" s="13" t="s">
        <v>256</v>
      </c>
    </row>
    <row r="155" spans="1:15" s="23" customFormat="1" ht="21">
      <c r="A155" s="13">
        <v>116</v>
      </c>
      <c r="B155" s="14" t="s">
        <v>264</v>
      </c>
      <c r="C155" s="13" t="s">
        <v>40</v>
      </c>
      <c r="D155" s="11" t="s">
        <v>44</v>
      </c>
      <c r="E155" s="58">
        <f>200000-180000</f>
        <v>20000</v>
      </c>
      <c r="F155" s="13" t="s">
        <v>132</v>
      </c>
      <c r="G155" s="13" t="s">
        <v>17</v>
      </c>
      <c r="H155" s="20"/>
      <c r="I155" s="13"/>
      <c r="J155" s="20"/>
      <c r="K155" s="13" t="s">
        <v>17</v>
      </c>
      <c r="L155" s="21"/>
      <c r="M155" s="16">
        <f t="shared" si="2"/>
        <v>20000</v>
      </c>
      <c r="N155" s="15" t="s">
        <v>252</v>
      </c>
      <c r="O155" s="13" t="s">
        <v>280</v>
      </c>
    </row>
    <row r="156" spans="1:15" s="23" customFormat="1" ht="21">
      <c r="A156" s="13"/>
      <c r="B156" s="14" t="s">
        <v>265</v>
      </c>
      <c r="C156" s="13" t="s">
        <v>17</v>
      </c>
      <c r="D156" s="11" t="s">
        <v>17</v>
      </c>
      <c r="E156" s="58"/>
      <c r="F156" s="13" t="s">
        <v>17</v>
      </c>
      <c r="G156" s="13"/>
      <c r="H156" s="20"/>
      <c r="I156" s="13"/>
      <c r="J156" s="20"/>
      <c r="K156" s="13"/>
      <c r="L156" s="59"/>
      <c r="M156" s="16" t="s">
        <v>17</v>
      </c>
      <c r="N156" s="12" t="s">
        <v>17</v>
      </c>
      <c r="O156" s="18"/>
    </row>
    <row r="157" spans="1:15" ht="21">
      <c r="A157" s="13">
        <v>117</v>
      </c>
      <c r="B157" s="14" t="s">
        <v>32</v>
      </c>
      <c r="C157" s="13" t="s">
        <v>40</v>
      </c>
      <c r="D157" s="64" t="s">
        <v>44</v>
      </c>
      <c r="E157" s="58">
        <f>30000-5000</f>
        <v>25000</v>
      </c>
      <c r="F157" s="13" t="s">
        <v>132</v>
      </c>
      <c r="G157" s="13"/>
      <c r="H157" s="20"/>
      <c r="I157" s="13"/>
      <c r="J157" s="20"/>
      <c r="K157" s="13" t="s">
        <v>253</v>
      </c>
      <c r="L157" s="21">
        <v>22062</v>
      </c>
      <c r="M157" s="16">
        <f t="shared" si="2"/>
        <v>2938</v>
      </c>
      <c r="N157" s="20" t="s">
        <v>252</v>
      </c>
      <c r="O157" s="13" t="s">
        <v>256</v>
      </c>
    </row>
    <row r="158" spans="1:15" ht="21">
      <c r="A158" s="13">
        <v>118</v>
      </c>
      <c r="B158" s="14" t="s">
        <v>41</v>
      </c>
      <c r="C158" s="13" t="s">
        <v>40</v>
      </c>
      <c r="D158" s="64" t="s">
        <v>44</v>
      </c>
      <c r="E158" s="58">
        <f>150000+30000+25000+14000+5000</f>
        <v>224000</v>
      </c>
      <c r="F158" s="13" t="s">
        <v>132</v>
      </c>
      <c r="G158" s="13"/>
      <c r="H158" s="20"/>
      <c r="I158" s="13"/>
      <c r="J158" s="20"/>
      <c r="K158" s="13" t="s">
        <v>253</v>
      </c>
      <c r="L158" s="21">
        <v>223402.96</v>
      </c>
      <c r="M158" s="16">
        <f t="shared" si="2"/>
        <v>597.0400000000081</v>
      </c>
      <c r="N158" s="12" t="s">
        <v>252</v>
      </c>
      <c r="O158" s="13" t="s">
        <v>255</v>
      </c>
    </row>
    <row r="159" spans="1:15" ht="21">
      <c r="A159" s="13">
        <v>119</v>
      </c>
      <c r="B159" s="14" t="s">
        <v>33</v>
      </c>
      <c r="C159" s="13" t="s">
        <v>40</v>
      </c>
      <c r="D159" s="64" t="s">
        <v>44</v>
      </c>
      <c r="E159" s="58">
        <f>5000-5000</f>
        <v>0</v>
      </c>
      <c r="F159" s="13" t="s">
        <v>132</v>
      </c>
      <c r="G159" s="13" t="s">
        <v>17</v>
      </c>
      <c r="H159" s="20"/>
      <c r="I159" s="13"/>
      <c r="J159" s="20"/>
      <c r="K159" s="13"/>
      <c r="L159" s="21"/>
      <c r="M159" s="16">
        <f t="shared" si="2"/>
        <v>0</v>
      </c>
      <c r="N159" s="20" t="s">
        <v>252</v>
      </c>
      <c r="O159" s="13" t="s">
        <v>280</v>
      </c>
    </row>
    <row r="160" spans="1:15" s="23" customFormat="1" ht="21">
      <c r="A160" s="13">
        <v>120</v>
      </c>
      <c r="B160" s="23" t="s">
        <v>25</v>
      </c>
      <c r="C160" s="13" t="s">
        <v>40</v>
      </c>
      <c r="D160" s="64" t="s">
        <v>44</v>
      </c>
      <c r="E160" s="58">
        <f>40000-15000-10000</f>
        <v>15000</v>
      </c>
      <c r="F160" s="20" t="s">
        <v>132</v>
      </c>
      <c r="G160" s="13"/>
      <c r="H160" s="20"/>
      <c r="I160" s="13"/>
      <c r="J160" s="20"/>
      <c r="K160" s="13" t="s">
        <v>253</v>
      </c>
      <c r="L160" s="21">
        <v>13150</v>
      </c>
      <c r="M160" s="16">
        <f t="shared" si="2"/>
        <v>1850</v>
      </c>
      <c r="N160" s="12" t="s">
        <v>252</v>
      </c>
      <c r="O160" s="13" t="s">
        <v>256</v>
      </c>
    </row>
    <row r="161" spans="1:15" ht="21">
      <c r="A161" s="13">
        <v>121</v>
      </c>
      <c r="B161" s="14" t="s">
        <v>34</v>
      </c>
      <c r="C161" s="13" t="s">
        <v>40</v>
      </c>
      <c r="D161" s="64" t="s">
        <v>44</v>
      </c>
      <c r="E161" s="58">
        <f>50000-50000+11000</f>
        <v>11000</v>
      </c>
      <c r="F161" s="13" t="s">
        <v>132</v>
      </c>
      <c r="G161" s="13" t="s">
        <v>17</v>
      </c>
      <c r="H161" s="20"/>
      <c r="I161" s="13"/>
      <c r="J161" s="20"/>
      <c r="K161" s="13" t="s">
        <v>253</v>
      </c>
      <c r="L161" s="21">
        <v>8400</v>
      </c>
      <c r="M161" s="16">
        <f t="shared" si="2"/>
        <v>2600</v>
      </c>
      <c r="N161" s="20" t="s">
        <v>252</v>
      </c>
      <c r="O161" s="13" t="s">
        <v>256</v>
      </c>
    </row>
    <row r="162" spans="1:15" ht="21">
      <c r="A162" s="13">
        <v>122</v>
      </c>
      <c r="B162" s="14" t="s">
        <v>43</v>
      </c>
      <c r="C162" s="13" t="s">
        <v>40</v>
      </c>
      <c r="D162" s="64" t="s">
        <v>44</v>
      </c>
      <c r="E162" s="60">
        <f>5000-5000</f>
        <v>0</v>
      </c>
      <c r="F162" s="13" t="s">
        <v>132</v>
      </c>
      <c r="G162" s="13" t="s">
        <v>17</v>
      </c>
      <c r="H162" s="20"/>
      <c r="I162" s="13"/>
      <c r="J162" s="20"/>
      <c r="K162" s="13"/>
      <c r="L162" s="21"/>
      <c r="M162" s="16">
        <f t="shared" si="2"/>
        <v>0</v>
      </c>
      <c r="N162" s="12" t="s">
        <v>252</v>
      </c>
      <c r="O162" s="13" t="s">
        <v>280</v>
      </c>
    </row>
    <row r="163" spans="1:15" ht="21">
      <c r="A163" s="9">
        <v>123</v>
      </c>
      <c r="B163" s="76" t="s">
        <v>35</v>
      </c>
      <c r="C163" s="9" t="s">
        <v>40</v>
      </c>
      <c r="D163" s="77" t="s">
        <v>44</v>
      </c>
      <c r="E163" s="80">
        <f>30000-12000</f>
        <v>18000</v>
      </c>
      <c r="F163" s="9" t="s">
        <v>132</v>
      </c>
      <c r="G163" s="9"/>
      <c r="H163" s="71"/>
      <c r="I163" s="9"/>
      <c r="J163" s="71"/>
      <c r="K163" s="9" t="s">
        <v>253</v>
      </c>
      <c r="L163" s="78">
        <v>17309</v>
      </c>
      <c r="M163" s="72">
        <f t="shared" si="2"/>
        <v>691</v>
      </c>
      <c r="N163" s="71" t="s">
        <v>252</v>
      </c>
      <c r="O163" s="9" t="s">
        <v>256</v>
      </c>
    </row>
    <row r="164" spans="1:15" ht="21">
      <c r="A164" s="13">
        <v>124</v>
      </c>
      <c r="B164" s="14" t="s">
        <v>45</v>
      </c>
      <c r="C164" s="13" t="s">
        <v>40</v>
      </c>
      <c r="D164" s="11" t="s">
        <v>44</v>
      </c>
      <c r="E164" s="58">
        <f>40000-15000-10000</f>
        <v>15000</v>
      </c>
      <c r="F164" s="13" t="s">
        <v>132</v>
      </c>
      <c r="G164" s="13"/>
      <c r="H164" s="15"/>
      <c r="I164" s="13"/>
      <c r="J164" s="15"/>
      <c r="K164" s="13" t="s">
        <v>253</v>
      </c>
      <c r="L164" s="40">
        <v>13175</v>
      </c>
      <c r="M164" s="16">
        <f>E164-L164</f>
        <v>1825</v>
      </c>
      <c r="N164" s="12" t="s">
        <v>252</v>
      </c>
      <c r="O164" s="13" t="s">
        <v>256</v>
      </c>
    </row>
    <row r="165" spans="1:15" ht="21">
      <c r="A165" s="13">
        <v>125</v>
      </c>
      <c r="B165" s="61" t="s">
        <v>46</v>
      </c>
      <c r="C165" s="13" t="s">
        <v>40</v>
      </c>
      <c r="D165" s="11" t="s">
        <v>44</v>
      </c>
      <c r="E165" s="58">
        <f>174000+61000</f>
        <v>235000</v>
      </c>
      <c r="F165" s="13" t="s">
        <v>132</v>
      </c>
      <c r="G165" s="13"/>
      <c r="H165" s="15"/>
      <c r="I165" s="13"/>
      <c r="J165" s="15"/>
      <c r="K165" s="13" t="s">
        <v>253</v>
      </c>
      <c r="L165" s="21">
        <v>234883.47</v>
      </c>
      <c r="M165" s="16">
        <f t="shared" si="2"/>
        <v>116.52999999999884</v>
      </c>
      <c r="N165" s="15" t="s">
        <v>252</v>
      </c>
      <c r="O165" s="13" t="s">
        <v>255</v>
      </c>
    </row>
    <row r="166" spans="1:15" ht="21">
      <c r="A166" s="13">
        <v>126</v>
      </c>
      <c r="B166" s="14" t="s">
        <v>99</v>
      </c>
      <c r="C166" s="13" t="s">
        <v>40</v>
      </c>
      <c r="D166" s="11" t="s">
        <v>44</v>
      </c>
      <c r="E166" s="29">
        <v>4000</v>
      </c>
      <c r="F166" s="13" t="s">
        <v>132</v>
      </c>
      <c r="G166" s="13"/>
      <c r="H166" s="15"/>
      <c r="I166" s="13"/>
      <c r="J166" s="15"/>
      <c r="K166" s="13" t="s">
        <v>253</v>
      </c>
      <c r="L166" s="40">
        <v>4000</v>
      </c>
      <c r="M166" s="16">
        <f t="shared" si="2"/>
        <v>0</v>
      </c>
      <c r="N166" s="12" t="s">
        <v>252</v>
      </c>
      <c r="O166" s="13"/>
    </row>
    <row r="167" spans="1:15" ht="21">
      <c r="A167" s="13">
        <v>127</v>
      </c>
      <c r="B167" s="14" t="s">
        <v>109</v>
      </c>
      <c r="C167" s="13" t="s">
        <v>40</v>
      </c>
      <c r="D167" s="64" t="s">
        <v>44</v>
      </c>
      <c r="E167" s="29">
        <v>4000</v>
      </c>
      <c r="F167" s="24" t="s">
        <v>132</v>
      </c>
      <c r="G167" s="13"/>
      <c r="H167" s="20"/>
      <c r="I167" s="13"/>
      <c r="J167" s="20"/>
      <c r="K167" s="13" t="s">
        <v>253</v>
      </c>
      <c r="L167" s="21">
        <v>4000</v>
      </c>
      <c r="M167" s="16">
        <f t="shared" si="2"/>
        <v>0</v>
      </c>
      <c r="N167" s="20" t="s">
        <v>252</v>
      </c>
      <c r="O167" s="13"/>
    </row>
    <row r="168" spans="1:15" ht="21">
      <c r="A168" s="13">
        <v>128</v>
      </c>
      <c r="B168" s="14" t="s">
        <v>148</v>
      </c>
      <c r="C168" s="13" t="s">
        <v>40</v>
      </c>
      <c r="D168" s="11" t="s">
        <v>44</v>
      </c>
      <c r="E168" s="29">
        <v>26400</v>
      </c>
      <c r="F168" s="13" t="s">
        <v>132</v>
      </c>
      <c r="G168" s="13" t="s">
        <v>17</v>
      </c>
      <c r="H168" s="15"/>
      <c r="I168" s="13"/>
      <c r="J168" s="15"/>
      <c r="K168" s="13"/>
      <c r="L168" s="40"/>
      <c r="M168" s="16">
        <f t="shared" si="2"/>
        <v>26400</v>
      </c>
      <c r="N168" s="12" t="s">
        <v>252</v>
      </c>
      <c r="O168" s="13" t="s">
        <v>279</v>
      </c>
    </row>
    <row r="169" spans="1:15" ht="21">
      <c r="A169" s="13"/>
      <c r="B169" s="14" t="s">
        <v>150</v>
      </c>
      <c r="C169" s="13" t="s">
        <v>17</v>
      </c>
      <c r="D169" s="11" t="s">
        <v>17</v>
      </c>
      <c r="E169" s="29"/>
      <c r="F169" s="13" t="s">
        <v>17</v>
      </c>
      <c r="G169" s="13"/>
      <c r="H169" s="20"/>
      <c r="I169" s="13"/>
      <c r="J169" s="20"/>
      <c r="K169" s="13"/>
      <c r="L169" s="21"/>
      <c r="M169" s="16" t="s">
        <v>17</v>
      </c>
      <c r="N169" s="15" t="s">
        <v>17</v>
      </c>
      <c r="O169" s="13"/>
    </row>
    <row r="170" spans="1:15" ht="21">
      <c r="A170" s="13"/>
      <c r="B170" s="14" t="s">
        <v>151</v>
      </c>
      <c r="C170" s="13" t="s">
        <v>17</v>
      </c>
      <c r="D170" s="11" t="s">
        <v>17</v>
      </c>
      <c r="E170" s="29"/>
      <c r="F170" s="13" t="s">
        <v>17</v>
      </c>
      <c r="G170" s="13"/>
      <c r="H170" s="20"/>
      <c r="I170" s="13"/>
      <c r="J170" s="20"/>
      <c r="K170" s="13"/>
      <c r="L170" s="21"/>
      <c r="M170" s="16" t="s">
        <v>17</v>
      </c>
      <c r="N170" s="12" t="s">
        <v>17</v>
      </c>
      <c r="O170" s="13"/>
    </row>
    <row r="171" spans="1:15" ht="21">
      <c r="A171" s="13"/>
      <c r="B171" s="14" t="s">
        <v>149</v>
      </c>
      <c r="C171" s="13" t="s">
        <v>17</v>
      </c>
      <c r="D171" s="11" t="s">
        <v>17</v>
      </c>
      <c r="E171" s="29"/>
      <c r="F171" s="13" t="s">
        <v>17</v>
      </c>
      <c r="G171" s="13"/>
      <c r="H171" s="20"/>
      <c r="I171" s="13"/>
      <c r="J171" s="20"/>
      <c r="K171" s="13"/>
      <c r="L171" s="21"/>
      <c r="M171" s="16" t="s">
        <v>17</v>
      </c>
      <c r="N171" s="15" t="s">
        <v>17</v>
      </c>
      <c r="O171" s="13"/>
    </row>
    <row r="172" spans="1:15" ht="21">
      <c r="A172" s="13">
        <v>129</v>
      </c>
      <c r="B172" s="14" t="s">
        <v>152</v>
      </c>
      <c r="C172" s="13" t="s">
        <v>40</v>
      </c>
      <c r="D172" s="11" t="s">
        <v>44</v>
      </c>
      <c r="E172" s="29">
        <v>427900</v>
      </c>
      <c r="F172" s="13" t="s">
        <v>132</v>
      </c>
      <c r="G172" s="13" t="s">
        <v>17</v>
      </c>
      <c r="H172" s="20"/>
      <c r="I172" s="13"/>
      <c r="J172" s="20"/>
      <c r="K172" s="13"/>
      <c r="L172" s="21"/>
      <c r="M172" s="16">
        <f t="shared" si="2"/>
        <v>427900</v>
      </c>
      <c r="N172" s="15" t="s">
        <v>252</v>
      </c>
      <c r="O172" s="13" t="s">
        <v>279</v>
      </c>
    </row>
    <row r="173" spans="1:15" ht="21">
      <c r="A173" s="13"/>
      <c r="B173" s="14" t="s">
        <v>153</v>
      </c>
      <c r="C173" s="13" t="s">
        <v>17</v>
      </c>
      <c r="D173" s="11" t="s">
        <v>17</v>
      </c>
      <c r="E173" s="29"/>
      <c r="F173" s="13" t="s">
        <v>17</v>
      </c>
      <c r="G173" s="13"/>
      <c r="H173" s="20"/>
      <c r="I173" s="13"/>
      <c r="J173" s="20"/>
      <c r="K173" s="13"/>
      <c r="L173" s="21"/>
      <c r="M173" s="16" t="s">
        <v>17</v>
      </c>
      <c r="N173" s="12" t="s">
        <v>17</v>
      </c>
      <c r="O173" s="13"/>
    </row>
    <row r="174" spans="1:15" s="23" customFormat="1" ht="21">
      <c r="A174" s="13"/>
      <c r="B174" s="14" t="s">
        <v>154</v>
      </c>
      <c r="C174" s="13" t="s">
        <v>17</v>
      </c>
      <c r="D174" s="11" t="s">
        <v>17</v>
      </c>
      <c r="E174" s="62"/>
      <c r="F174" s="13" t="s">
        <v>17</v>
      </c>
      <c r="G174" s="13"/>
      <c r="H174" s="20"/>
      <c r="I174" s="13"/>
      <c r="J174" s="20"/>
      <c r="K174" s="13"/>
      <c r="L174" s="21"/>
      <c r="M174" s="16" t="s">
        <v>17</v>
      </c>
      <c r="N174" s="15" t="s">
        <v>17</v>
      </c>
      <c r="O174" s="13"/>
    </row>
    <row r="175" spans="1:15" ht="21">
      <c r="A175" s="13">
        <v>130</v>
      </c>
      <c r="B175" s="14" t="s">
        <v>155</v>
      </c>
      <c r="C175" s="13" t="s">
        <v>40</v>
      </c>
      <c r="D175" s="11" t="s">
        <v>44</v>
      </c>
      <c r="E175" s="29">
        <v>71500</v>
      </c>
      <c r="F175" s="13" t="s">
        <v>132</v>
      </c>
      <c r="G175" s="13" t="s">
        <v>17</v>
      </c>
      <c r="H175" s="15"/>
      <c r="I175" s="13"/>
      <c r="J175" s="15"/>
      <c r="K175" s="13"/>
      <c r="L175" s="40"/>
      <c r="M175" s="16">
        <f t="shared" si="2"/>
        <v>71500</v>
      </c>
      <c r="N175" s="15" t="s">
        <v>252</v>
      </c>
      <c r="O175" s="13" t="s">
        <v>279</v>
      </c>
    </row>
    <row r="176" spans="1:15" ht="21">
      <c r="A176" s="13"/>
      <c r="B176" s="14" t="s">
        <v>156</v>
      </c>
      <c r="C176" s="13" t="s">
        <v>17</v>
      </c>
      <c r="D176" s="11" t="s">
        <v>17</v>
      </c>
      <c r="E176" s="29"/>
      <c r="F176" s="13" t="s">
        <v>17</v>
      </c>
      <c r="G176" s="13"/>
      <c r="H176" s="15"/>
      <c r="I176" s="13"/>
      <c r="J176" s="15"/>
      <c r="K176" s="13"/>
      <c r="L176" s="40"/>
      <c r="M176" s="16" t="s">
        <v>17</v>
      </c>
      <c r="N176" s="12" t="s">
        <v>17</v>
      </c>
      <c r="O176" s="13"/>
    </row>
    <row r="177" spans="1:15" s="23" customFormat="1" ht="21">
      <c r="A177" s="13"/>
      <c r="B177" s="14" t="s">
        <v>157</v>
      </c>
      <c r="C177" s="13" t="s">
        <v>17</v>
      </c>
      <c r="D177" s="11" t="s">
        <v>17</v>
      </c>
      <c r="E177" s="29"/>
      <c r="F177" s="13" t="s">
        <v>17</v>
      </c>
      <c r="G177" s="13"/>
      <c r="H177" s="15"/>
      <c r="I177" s="13"/>
      <c r="J177" s="15"/>
      <c r="K177" s="13"/>
      <c r="L177" s="40"/>
      <c r="M177" s="16" t="s">
        <v>17</v>
      </c>
      <c r="N177" s="15" t="s">
        <v>17</v>
      </c>
      <c r="O177" s="13"/>
    </row>
    <row r="178" spans="1:18" ht="21">
      <c r="A178" s="13"/>
      <c r="B178" s="14" t="s">
        <v>158</v>
      </c>
      <c r="C178" s="13" t="s">
        <v>17</v>
      </c>
      <c r="D178" s="64" t="s">
        <v>17</v>
      </c>
      <c r="E178" s="29"/>
      <c r="F178" s="13" t="s">
        <v>17</v>
      </c>
      <c r="G178" s="13"/>
      <c r="H178" s="20"/>
      <c r="I178" s="13"/>
      <c r="J178" s="20"/>
      <c r="K178" s="13"/>
      <c r="L178" s="21"/>
      <c r="M178" s="16" t="s">
        <v>17</v>
      </c>
      <c r="N178" s="12" t="s">
        <v>17</v>
      </c>
      <c r="O178" s="13"/>
      <c r="P178" s="19"/>
      <c r="Q178" s="46"/>
      <c r="R178" s="46"/>
    </row>
    <row r="179" spans="1:15" ht="21">
      <c r="A179" s="13">
        <v>131</v>
      </c>
      <c r="B179" s="14" t="s">
        <v>159</v>
      </c>
      <c r="C179" s="13" t="s">
        <v>40</v>
      </c>
      <c r="D179" s="64" t="s">
        <v>44</v>
      </c>
      <c r="E179" s="29">
        <v>163200</v>
      </c>
      <c r="F179" s="13" t="s">
        <v>132</v>
      </c>
      <c r="G179" s="13" t="s">
        <v>17</v>
      </c>
      <c r="H179" s="20"/>
      <c r="I179" s="13"/>
      <c r="J179" s="20"/>
      <c r="K179" s="13"/>
      <c r="L179" s="21"/>
      <c r="M179" s="16">
        <f t="shared" si="2"/>
        <v>163200</v>
      </c>
      <c r="N179" s="12" t="s">
        <v>252</v>
      </c>
      <c r="O179" s="13" t="s">
        <v>279</v>
      </c>
    </row>
    <row r="180" spans="1:15" ht="21">
      <c r="A180" s="13"/>
      <c r="B180" s="14" t="s">
        <v>160</v>
      </c>
      <c r="C180" s="13" t="s">
        <v>17</v>
      </c>
      <c r="D180" s="64" t="s">
        <v>17</v>
      </c>
      <c r="E180" s="29"/>
      <c r="F180" s="13" t="s">
        <v>17</v>
      </c>
      <c r="G180" s="13"/>
      <c r="H180" s="20"/>
      <c r="I180" s="13"/>
      <c r="J180" s="20"/>
      <c r="K180" s="13"/>
      <c r="L180" s="21"/>
      <c r="M180" s="16" t="s">
        <v>17</v>
      </c>
      <c r="N180" s="20" t="s">
        <v>17</v>
      </c>
      <c r="O180" s="13"/>
    </row>
    <row r="181" spans="1:15" s="23" customFormat="1" ht="21">
      <c r="A181" s="13"/>
      <c r="B181" s="14" t="s">
        <v>259</v>
      </c>
      <c r="C181" s="13" t="s">
        <v>17</v>
      </c>
      <c r="D181" s="64" t="s">
        <v>17</v>
      </c>
      <c r="E181" s="51"/>
      <c r="F181" s="13" t="s">
        <v>17</v>
      </c>
      <c r="G181" s="13"/>
      <c r="H181" s="20"/>
      <c r="I181" s="13"/>
      <c r="J181" s="20"/>
      <c r="K181" s="13"/>
      <c r="L181" s="22"/>
      <c r="M181" s="16" t="s">
        <v>17</v>
      </c>
      <c r="N181" s="12" t="s">
        <v>17</v>
      </c>
      <c r="O181" s="41"/>
    </row>
    <row r="182" spans="1:15" ht="21">
      <c r="A182" s="13">
        <v>132</v>
      </c>
      <c r="B182" s="61" t="s">
        <v>161</v>
      </c>
      <c r="C182" s="13" t="s">
        <v>40</v>
      </c>
      <c r="D182" s="11" t="s">
        <v>44</v>
      </c>
      <c r="E182" s="55">
        <v>99100</v>
      </c>
      <c r="F182" s="13" t="s">
        <v>132</v>
      </c>
      <c r="G182" s="13" t="s">
        <v>17</v>
      </c>
      <c r="H182" s="15"/>
      <c r="I182" s="13"/>
      <c r="J182" s="15"/>
      <c r="K182" s="13"/>
      <c r="L182" s="40"/>
      <c r="M182" s="16">
        <f t="shared" si="2"/>
        <v>99100</v>
      </c>
      <c r="N182" s="15" t="s">
        <v>252</v>
      </c>
      <c r="O182" s="13" t="s">
        <v>279</v>
      </c>
    </row>
    <row r="183" spans="1:15" ht="21">
      <c r="A183" s="13"/>
      <c r="B183" s="61" t="s">
        <v>162</v>
      </c>
      <c r="C183" s="13" t="s">
        <v>17</v>
      </c>
      <c r="D183" s="11" t="s">
        <v>17</v>
      </c>
      <c r="E183" s="55"/>
      <c r="F183" s="13" t="s">
        <v>17</v>
      </c>
      <c r="G183" s="13"/>
      <c r="H183" s="15"/>
      <c r="I183" s="13"/>
      <c r="J183" s="15"/>
      <c r="K183" s="13"/>
      <c r="L183" s="40"/>
      <c r="M183" s="16" t="s">
        <v>17</v>
      </c>
      <c r="N183" s="12" t="s">
        <v>17</v>
      </c>
      <c r="O183" s="13"/>
    </row>
    <row r="184" spans="1:15" ht="21">
      <c r="A184" s="13"/>
      <c r="B184" s="61" t="s">
        <v>163</v>
      </c>
      <c r="C184" s="13" t="s">
        <v>17</v>
      </c>
      <c r="D184" s="64" t="s">
        <v>17</v>
      </c>
      <c r="E184" s="55"/>
      <c r="F184" s="13" t="s">
        <v>17</v>
      </c>
      <c r="G184" s="13"/>
      <c r="H184" s="20"/>
      <c r="I184" s="13"/>
      <c r="J184" s="20"/>
      <c r="K184" s="13"/>
      <c r="L184" s="21"/>
      <c r="M184" s="16" t="s">
        <v>17</v>
      </c>
      <c r="N184" s="20" t="s">
        <v>17</v>
      </c>
      <c r="O184" s="13"/>
    </row>
    <row r="185" spans="1:15" ht="21">
      <c r="A185" s="14"/>
      <c r="B185" s="61" t="s">
        <v>164</v>
      </c>
      <c r="C185" s="13" t="s">
        <v>17</v>
      </c>
      <c r="D185" s="64" t="s">
        <v>17</v>
      </c>
      <c r="E185" s="55"/>
      <c r="F185" s="13" t="s">
        <v>17</v>
      </c>
      <c r="G185" s="13"/>
      <c r="H185" s="20"/>
      <c r="I185" s="13"/>
      <c r="J185" s="20"/>
      <c r="K185" s="13"/>
      <c r="L185" s="21"/>
      <c r="M185" s="16" t="s">
        <v>17</v>
      </c>
      <c r="N185" s="12" t="s">
        <v>17</v>
      </c>
      <c r="O185" s="13"/>
    </row>
    <row r="186" spans="1:15" ht="21">
      <c r="A186" s="76"/>
      <c r="B186" s="68"/>
      <c r="C186" s="9"/>
      <c r="D186" s="77"/>
      <c r="E186" s="79"/>
      <c r="F186" s="9"/>
      <c r="G186" s="9"/>
      <c r="H186" s="71"/>
      <c r="I186" s="9"/>
      <c r="J186" s="71"/>
      <c r="K186" s="9"/>
      <c r="L186" s="78"/>
      <c r="M186" s="72"/>
      <c r="N186" s="73"/>
      <c r="O186" s="9"/>
    </row>
    <row r="187" spans="1:15" ht="21">
      <c r="A187" s="13">
        <v>133</v>
      </c>
      <c r="B187" s="61" t="s">
        <v>159</v>
      </c>
      <c r="C187" s="13" t="s">
        <v>40</v>
      </c>
      <c r="D187" s="11" t="s">
        <v>44</v>
      </c>
      <c r="E187" s="55">
        <v>40700</v>
      </c>
      <c r="F187" s="13" t="s">
        <v>132</v>
      </c>
      <c r="G187" s="13" t="s">
        <v>17</v>
      </c>
      <c r="H187" s="15"/>
      <c r="I187" s="13"/>
      <c r="J187" s="15"/>
      <c r="K187" s="13"/>
      <c r="L187" s="40"/>
      <c r="M187" s="16">
        <f t="shared" si="2"/>
        <v>40700</v>
      </c>
      <c r="N187" s="12" t="s">
        <v>252</v>
      </c>
      <c r="O187" s="13" t="s">
        <v>279</v>
      </c>
    </row>
    <row r="188" spans="1:15" ht="21">
      <c r="A188" s="13"/>
      <c r="B188" s="61" t="s">
        <v>165</v>
      </c>
      <c r="C188" s="13" t="s">
        <v>17</v>
      </c>
      <c r="D188" s="64" t="s">
        <v>17</v>
      </c>
      <c r="E188" s="55"/>
      <c r="F188" s="13" t="s">
        <v>17</v>
      </c>
      <c r="G188" s="13"/>
      <c r="H188" s="20"/>
      <c r="I188" s="13"/>
      <c r="J188" s="20"/>
      <c r="K188" s="13"/>
      <c r="L188" s="21"/>
      <c r="M188" s="16" t="s">
        <v>17</v>
      </c>
      <c r="N188" s="20" t="s">
        <v>17</v>
      </c>
      <c r="O188" s="13"/>
    </row>
    <row r="189" spans="1:15" s="23" customFormat="1" ht="21">
      <c r="A189" s="13"/>
      <c r="B189" s="30" t="s">
        <v>166</v>
      </c>
      <c r="C189" s="13" t="s">
        <v>17</v>
      </c>
      <c r="D189" s="64" t="s">
        <v>17</v>
      </c>
      <c r="E189" s="55"/>
      <c r="F189" s="20" t="s">
        <v>17</v>
      </c>
      <c r="G189" s="13"/>
      <c r="H189" s="20"/>
      <c r="I189" s="13"/>
      <c r="J189" s="20"/>
      <c r="K189" s="13"/>
      <c r="L189" s="21"/>
      <c r="M189" s="16" t="s">
        <v>17</v>
      </c>
      <c r="N189" s="13" t="s">
        <v>17</v>
      </c>
      <c r="O189" s="13"/>
    </row>
    <row r="190" spans="1:15" ht="21">
      <c r="A190" s="13">
        <v>134</v>
      </c>
      <c r="B190" s="61" t="s">
        <v>167</v>
      </c>
      <c r="C190" s="13" t="s">
        <v>40</v>
      </c>
      <c r="D190" s="11" t="s">
        <v>44</v>
      </c>
      <c r="E190" s="55">
        <v>158600</v>
      </c>
      <c r="F190" s="13" t="s">
        <v>132</v>
      </c>
      <c r="G190" s="13" t="s">
        <v>17</v>
      </c>
      <c r="H190" s="20"/>
      <c r="I190" s="13"/>
      <c r="J190" s="20"/>
      <c r="K190" s="13"/>
      <c r="L190" s="21"/>
      <c r="M190" s="16">
        <f t="shared" si="2"/>
        <v>158600</v>
      </c>
      <c r="N190" s="12" t="s">
        <v>252</v>
      </c>
      <c r="O190" s="13" t="s">
        <v>279</v>
      </c>
    </row>
    <row r="191" spans="1:15" ht="21">
      <c r="A191" s="13"/>
      <c r="B191" s="61" t="s">
        <v>168</v>
      </c>
      <c r="C191" s="13" t="s">
        <v>17</v>
      </c>
      <c r="D191" s="11" t="s">
        <v>17</v>
      </c>
      <c r="E191" s="55"/>
      <c r="F191" s="13" t="s">
        <v>17</v>
      </c>
      <c r="G191" s="13"/>
      <c r="H191" s="20"/>
      <c r="I191" s="13"/>
      <c r="J191" s="20"/>
      <c r="K191" s="13"/>
      <c r="L191" s="21"/>
      <c r="M191" s="16" t="s">
        <v>17</v>
      </c>
      <c r="N191" s="15" t="s">
        <v>17</v>
      </c>
      <c r="O191" s="13"/>
    </row>
    <row r="192" spans="1:15" ht="21">
      <c r="A192" s="13"/>
      <c r="B192" s="61" t="s">
        <v>169</v>
      </c>
      <c r="C192" s="13" t="s">
        <v>17</v>
      </c>
      <c r="D192" s="11" t="s">
        <v>17</v>
      </c>
      <c r="E192" s="58"/>
      <c r="F192" s="13" t="s">
        <v>17</v>
      </c>
      <c r="G192" s="13"/>
      <c r="H192" s="20"/>
      <c r="I192" s="13"/>
      <c r="J192" s="20"/>
      <c r="K192" s="13"/>
      <c r="L192" s="21"/>
      <c r="M192" s="16" t="s">
        <v>17</v>
      </c>
      <c r="N192" s="12" t="s">
        <v>17</v>
      </c>
      <c r="O192" s="13"/>
    </row>
    <row r="193" spans="1:15" ht="21">
      <c r="A193" s="13">
        <v>135</v>
      </c>
      <c r="B193" s="61" t="s">
        <v>170</v>
      </c>
      <c r="C193" s="13" t="s">
        <v>40</v>
      </c>
      <c r="D193" s="11" t="s">
        <v>44</v>
      </c>
      <c r="E193" s="60">
        <v>186500</v>
      </c>
      <c r="F193" s="13" t="s">
        <v>132</v>
      </c>
      <c r="G193" s="13" t="s">
        <v>17</v>
      </c>
      <c r="H193" s="15"/>
      <c r="I193" s="13"/>
      <c r="J193" s="15"/>
      <c r="K193" s="13"/>
      <c r="L193" s="17"/>
      <c r="M193" s="16">
        <f t="shared" si="2"/>
        <v>186500</v>
      </c>
      <c r="N193" s="12" t="s">
        <v>252</v>
      </c>
      <c r="O193" s="13" t="s">
        <v>279</v>
      </c>
    </row>
    <row r="194" spans="1:15" ht="21">
      <c r="A194" s="13"/>
      <c r="B194" s="61" t="s">
        <v>171</v>
      </c>
      <c r="C194" s="13" t="s">
        <v>17</v>
      </c>
      <c r="D194" s="11" t="s">
        <v>17</v>
      </c>
      <c r="E194" s="60"/>
      <c r="F194" s="13" t="s">
        <v>17</v>
      </c>
      <c r="G194" s="13"/>
      <c r="H194" s="20"/>
      <c r="I194" s="13"/>
      <c r="J194" s="20"/>
      <c r="K194" s="13"/>
      <c r="L194" s="21"/>
      <c r="M194" s="16" t="s">
        <v>17</v>
      </c>
      <c r="N194" s="15" t="s">
        <v>17</v>
      </c>
      <c r="O194" s="13"/>
    </row>
    <row r="195" spans="1:15" s="23" customFormat="1" ht="21">
      <c r="A195" s="13"/>
      <c r="B195" s="61" t="s">
        <v>172</v>
      </c>
      <c r="C195" s="13" t="s">
        <v>17</v>
      </c>
      <c r="D195" s="11" t="s">
        <v>17</v>
      </c>
      <c r="E195" s="60"/>
      <c r="F195" s="13" t="s">
        <v>17</v>
      </c>
      <c r="G195" s="13"/>
      <c r="H195" s="20"/>
      <c r="I195" s="13"/>
      <c r="J195" s="20"/>
      <c r="K195" s="13"/>
      <c r="L195" s="21"/>
      <c r="M195" s="16" t="s">
        <v>17</v>
      </c>
      <c r="N195" s="12" t="s">
        <v>17</v>
      </c>
      <c r="O195" s="18"/>
    </row>
    <row r="196" spans="1:15" s="23" customFormat="1" ht="21">
      <c r="A196" s="13">
        <v>136</v>
      </c>
      <c r="B196" s="61" t="s">
        <v>173</v>
      </c>
      <c r="C196" s="13" t="s">
        <v>40</v>
      </c>
      <c r="D196" s="11" t="s">
        <v>44</v>
      </c>
      <c r="E196" s="60">
        <v>157600</v>
      </c>
      <c r="F196" s="13" t="s">
        <v>132</v>
      </c>
      <c r="G196" s="13" t="s">
        <v>17</v>
      </c>
      <c r="H196" s="15"/>
      <c r="I196" s="13"/>
      <c r="J196" s="15"/>
      <c r="K196" s="13"/>
      <c r="L196" s="40"/>
      <c r="M196" s="16">
        <f t="shared" si="2"/>
        <v>157600</v>
      </c>
      <c r="N196" s="53" t="s">
        <v>252</v>
      </c>
      <c r="O196" s="20" t="s">
        <v>279</v>
      </c>
    </row>
    <row r="197" spans="1:15" ht="21">
      <c r="A197" s="13"/>
      <c r="B197" s="61" t="s">
        <v>174</v>
      </c>
      <c r="C197" s="13" t="s">
        <v>17</v>
      </c>
      <c r="D197" s="11" t="s">
        <v>17</v>
      </c>
      <c r="E197" s="51"/>
      <c r="F197" s="13" t="s">
        <v>17</v>
      </c>
      <c r="G197" s="13"/>
      <c r="H197" s="15"/>
      <c r="I197" s="13"/>
      <c r="J197" s="15"/>
      <c r="K197" s="13"/>
      <c r="L197" s="40"/>
      <c r="M197" s="16" t="s">
        <v>17</v>
      </c>
      <c r="N197" s="15" t="s">
        <v>17</v>
      </c>
      <c r="O197" s="41"/>
    </row>
    <row r="198" spans="1:15" ht="21">
      <c r="A198" s="13"/>
      <c r="B198" s="61" t="s">
        <v>175</v>
      </c>
      <c r="C198" s="13" t="s">
        <v>17</v>
      </c>
      <c r="D198" s="64" t="s">
        <v>17</v>
      </c>
      <c r="E198" s="60"/>
      <c r="F198" s="13" t="s">
        <v>17</v>
      </c>
      <c r="G198" s="13"/>
      <c r="H198" s="20"/>
      <c r="I198" s="13"/>
      <c r="J198" s="20"/>
      <c r="K198" s="13"/>
      <c r="L198" s="21"/>
      <c r="M198" s="16" t="s">
        <v>17</v>
      </c>
      <c r="N198" s="12" t="s">
        <v>17</v>
      </c>
      <c r="O198" s="41"/>
    </row>
    <row r="199" spans="1:15" ht="21">
      <c r="A199" s="13">
        <v>137</v>
      </c>
      <c r="B199" s="61" t="s">
        <v>176</v>
      </c>
      <c r="C199" s="13" t="s">
        <v>40</v>
      </c>
      <c r="D199" s="64" t="s">
        <v>44</v>
      </c>
      <c r="E199" s="60">
        <v>81900</v>
      </c>
      <c r="F199" s="13" t="s">
        <v>132</v>
      </c>
      <c r="G199" s="13" t="s">
        <v>17</v>
      </c>
      <c r="H199" s="20"/>
      <c r="I199" s="13"/>
      <c r="J199" s="20"/>
      <c r="K199" s="13"/>
      <c r="L199" s="21"/>
      <c r="M199" s="16">
        <f>E199-L199</f>
        <v>81900</v>
      </c>
      <c r="N199" s="12" t="s">
        <v>252</v>
      </c>
      <c r="O199" s="13" t="s">
        <v>279</v>
      </c>
    </row>
    <row r="200" spans="1:15" ht="21">
      <c r="A200" s="13"/>
      <c r="B200" s="61" t="s">
        <v>177</v>
      </c>
      <c r="C200" s="13" t="s">
        <v>17</v>
      </c>
      <c r="D200" s="64" t="s">
        <v>17</v>
      </c>
      <c r="E200" s="60"/>
      <c r="F200" s="13" t="s">
        <v>17</v>
      </c>
      <c r="G200" s="13"/>
      <c r="H200" s="20"/>
      <c r="I200" s="13"/>
      <c r="J200" s="20"/>
      <c r="K200" s="13"/>
      <c r="L200" s="21"/>
      <c r="M200" s="16" t="s">
        <v>17</v>
      </c>
      <c r="N200" s="20" t="s">
        <v>17</v>
      </c>
      <c r="O200" s="13"/>
    </row>
    <row r="201" spans="1:15" ht="21">
      <c r="A201" s="13"/>
      <c r="B201" s="61" t="s">
        <v>178</v>
      </c>
      <c r="C201" s="13" t="s">
        <v>17</v>
      </c>
      <c r="D201" s="64" t="s">
        <v>17</v>
      </c>
      <c r="E201" s="58"/>
      <c r="F201" s="13" t="s">
        <v>17</v>
      </c>
      <c r="G201" s="13"/>
      <c r="H201" s="20"/>
      <c r="I201" s="13"/>
      <c r="J201" s="20"/>
      <c r="K201" s="13"/>
      <c r="L201" s="21"/>
      <c r="M201" s="16" t="s">
        <v>17</v>
      </c>
      <c r="N201" s="12" t="s">
        <v>17</v>
      </c>
      <c r="O201" s="13"/>
    </row>
    <row r="202" spans="1:15" s="23" customFormat="1" ht="21">
      <c r="A202" s="13"/>
      <c r="B202" s="61" t="s">
        <v>180</v>
      </c>
      <c r="C202" s="13" t="s">
        <v>17</v>
      </c>
      <c r="D202" s="64" t="s">
        <v>17</v>
      </c>
      <c r="E202" s="58"/>
      <c r="F202" s="13" t="s">
        <v>17</v>
      </c>
      <c r="G202" s="13"/>
      <c r="H202" s="20"/>
      <c r="I202" s="13"/>
      <c r="J202" s="20"/>
      <c r="K202" s="13"/>
      <c r="L202" s="22"/>
      <c r="M202" s="16" t="s">
        <v>17</v>
      </c>
      <c r="N202" s="20" t="s">
        <v>17</v>
      </c>
      <c r="O202" s="41"/>
    </row>
    <row r="203" spans="1:15" s="23" customFormat="1" ht="21">
      <c r="A203" s="13"/>
      <c r="B203" s="61" t="s">
        <v>179</v>
      </c>
      <c r="C203" s="13" t="s">
        <v>17</v>
      </c>
      <c r="D203" s="64" t="s">
        <v>17</v>
      </c>
      <c r="E203" s="58"/>
      <c r="F203" s="13" t="s">
        <v>17</v>
      </c>
      <c r="G203" s="20"/>
      <c r="H203" s="13"/>
      <c r="I203" s="20"/>
      <c r="J203" s="13"/>
      <c r="K203" s="20"/>
      <c r="L203" s="16"/>
      <c r="M203" s="16" t="s">
        <v>17</v>
      </c>
      <c r="N203" s="12" t="s">
        <v>17</v>
      </c>
      <c r="O203" s="18"/>
    </row>
    <row r="204" spans="1:15" ht="21">
      <c r="A204" s="13">
        <v>138</v>
      </c>
      <c r="B204" s="61" t="s">
        <v>181</v>
      </c>
      <c r="C204" s="13" t="s">
        <v>40</v>
      </c>
      <c r="D204" s="11" t="s">
        <v>44</v>
      </c>
      <c r="E204" s="60">
        <v>54200</v>
      </c>
      <c r="F204" s="13" t="s">
        <v>132</v>
      </c>
      <c r="G204" s="13" t="s">
        <v>17</v>
      </c>
      <c r="H204" s="15"/>
      <c r="I204" s="13"/>
      <c r="J204" s="15"/>
      <c r="K204" s="13"/>
      <c r="L204" s="40"/>
      <c r="M204" s="16">
        <f>E204-L204</f>
        <v>54200</v>
      </c>
      <c r="N204" s="12" t="s">
        <v>252</v>
      </c>
      <c r="O204" s="13" t="s">
        <v>279</v>
      </c>
    </row>
    <row r="205" spans="1:15" ht="21">
      <c r="A205" s="13"/>
      <c r="B205" s="61" t="s">
        <v>182</v>
      </c>
      <c r="C205" s="13" t="s">
        <v>17</v>
      </c>
      <c r="D205" s="11" t="s">
        <v>17</v>
      </c>
      <c r="E205" s="60"/>
      <c r="F205" s="13" t="s">
        <v>17</v>
      </c>
      <c r="G205" s="13"/>
      <c r="H205" s="15"/>
      <c r="I205" s="13"/>
      <c r="J205" s="15"/>
      <c r="K205" s="13"/>
      <c r="L205" s="40"/>
      <c r="M205" s="16" t="s">
        <v>17</v>
      </c>
      <c r="N205" s="15" t="s">
        <v>17</v>
      </c>
      <c r="O205" s="13"/>
    </row>
    <row r="206" spans="1:15" s="23" customFormat="1" ht="21">
      <c r="A206" s="13"/>
      <c r="B206" s="61" t="s">
        <v>183</v>
      </c>
      <c r="C206" s="13" t="s">
        <v>17</v>
      </c>
      <c r="D206" s="11" t="s">
        <v>17</v>
      </c>
      <c r="E206" s="60"/>
      <c r="F206" s="13" t="s">
        <v>17</v>
      </c>
      <c r="G206" s="13"/>
      <c r="H206" s="15"/>
      <c r="I206" s="13"/>
      <c r="J206" s="15"/>
      <c r="K206" s="13"/>
      <c r="L206" s="40"/>
      <c r="M206" s="16" t="s">
        <v>17</v>
      </c>
      <c r="N206" s="12" t="s">
        <v>17</v>
      </c>
      <c r="O206" s="13"/>
    </row>
    <row r="207" spans="1:15" ht="21">
      <c r="A207" s="13">
        <v>139</v>
      </c>
      <c r="B207" s="61" t="s">
        <v>184</v>
      </c>
      <c r="C207" s="13" t="s">
        <v>40</v>
      </c>
      <c r="D207" s="11" t="s">
        <v>44</v>
      </c>
      <c r="E207" s="58">
        <v>151600</v>
      </c>
      <c r="F207" s="13" t="s">
        <v>132</v>
      </c>
      <c r="G207" s="13" t="s">
        <v>17</v>
      </c>
      <c r="H207" s="15"/>
      <c r="I207" s="13"/>
      <c r="J207" s="15"/>
      <c r="K207" s="13"/>
      <c r="L207" s="40"/>
      <c r="M207" s="16">
        <f>E207-L207</f>
        <v>151600</v>
      </c>
      <c r="N207" s="12" t="s">
        <v>252</v>
      </c>
      <c r="O207" s="13" t="s">
        <v>279</v>
      </c>
    </row>
    <row r="208" spans="1:15" ht="21">
      <c r="A208" s="13"/>
      <c r="B208" s="61" t="s">
        <v>185</v>
      </c>
      <c r="C208" s="13" t="s">
        <v>17</v>
      </c>
      <c r="D208" s="64" t="s">
        <v>17</v>
      </c>
      <c r="E208" s="58"/>
      <c r="F208" s="13" t="s">
        <v>17</v>
      </c>
      <c r="G208" s="13"/>
      <c r="H208" s="20"/>
      <c r="I208" s="13"/>
      <c r="J208" s="20"/>
      <c r="K208" s="13"/>
      <c r="L208" s="21"/>
      <c r="M208" s="16" t="s">
        <v>17</v>
      </c>
      <c r="N208" s="20" t="s">
        <v>17</v>
      </c>
      <c r="O208" s="13"/>
    </row>
    <row r="209" spans="1:15" ht="21">
      <c r="A209" s="9"/>
      <c r="B209" s="68" t="s">
        <v>186</v>
      </c>
      <c r="C209" s="9" t="s">
        <v>17</v>
      </c>
      <c r="D209" s="77" t="s">
        <v>17</v>
      </c>
      <c r="E209" s="87"/>
      <c r="F209" s="9" t="s">
        <v>17</v>
      </c>
      <c r="G209" s="9"/>
      <c r="H209" s="71"/>
      <c r="I209" s="9"/>
      <c r="J209" s="71"/>
      <c r="K209" s="9"/>
      <c r="L209" s="78"/>
      <c r="M209" s="72" t="s">
        <v>17</v>
      </c>
      <c r="N209" s="73" t="s">
        <v>17</v>
      </c>
      <c r="O209" s="9"/>
    </row>
    <row r="210" spans="1:15" ht="21">
      <c r="A210" s="13">
        <v>140</v>
      </c>
      <c r="B210" s="61" t="s">
        <v>187</v>
      </c>
      <c r="C210" s="13" t="s">
        <v>40</v>
      </c>
      <c r="D210" s="11" t="s">
        <v>44</v>
      </c>
      <c r="E210" s="29">
        <v>43900</v>
      </c>
      <c r="F210" s="13" t="s">
        <v>132</v>
      </c>
      <c r="G210" s="13" t="s">
        <v>17</v>
      </c>
      <c r="H210" s="20"/>
      <c r="I210" s="13"/>
      <c r="J210" s="20"/>
      <c r="K210" s="13"/>
      <c r="L210" s="21"/>
      <c r="M210" s="16">
        <f>E210-L210</f>
        <v>43900</v>
      </c>
      <c r="N210" s="12" t="s">
        <v>252</v>
      </c>
      <c r="O210" s="13" t="s">
        <v>279</v>
      </c>
    </row>
    <row r="211" spans="1:15" ht="21">
      <c r="A211" s="13"/>
      <c r="B211" s="61" t="s">
        <v>188</v>
      </c>
      <c r="C211" s="13" t="s">
        <v>17</v>
      </c>
      <c r="D211" s="11" t="s">
        <v>17</v>
      </c>
      <c r="E211" s="29"/>
      <c r="F211" s="13" t="s">
        <v>17</v>
      </c>
      <c r="G211" s="13"/>
      <c r="H211" s="20"/>
      <c r="I211" s="13"/>
      <c r="J211" s="20"/>
      <c r="K211" s="13"/>
      <c r="L211" s="21"/>
      <c r="M211" s="16" t="s">
        <v>17</v>
      </c>
      <c r="N211" s="15" t="s">
        <v>17</v>
      </c>
      <c r="O211" s="13"/>
    </row>
    <row r="212" spans="1:15" s="23" customFormat="1" ht="21">
      <c r="A212" s="13"/>
      <c r="B212" s="61" t="s">
        <v>189</v>
      </c>
      <c r="C212" s="13" t="s">
        <v>17</v>
      </c>
      <c r="D212" s="11" t="s">
        <v>17</v>
      </c>
      <c r="E212" s="63"/>
      <c r="F212" s="13" t="s">
        <v>17</v>
      </c>
      <c r="G212" s="20"/>
      <c r="H212" s="13"/>
      <c r="I212" s="20"/>
      <c r="J212" s="13"/>
      <c r="K212" s="20"/>
      <c r="L212" s="16"/>
      <c r="M212" s="16" t="s">
        <v>17</v>
      </c>
      <c r="N212" s="12" t="s">
        <v>17</v>
      </c>
      <c r="O212" s="13"/>
    </row>
    <row r="213" spans="1:15" s="23" customFormat="1" ht="21">
      <c r="A213" s="13"/>
      <c r="B213" s="61" t="s">
        <v>190</v>
      </c>
      <c r="C213" s="13" t="s">
        <v>17</v>
      </c>
      <c r="D213" s="11" t="s">
        <v>17</v>
      </c>
      <c r="E213" s="29"/>
      <c r="F213" s="13" t="s">
        <v>17</v>
      </c>
      <c r="G213" s="20"/>
      <c r="H213" s="13"/>
      <c r="I213" s="20"/>
      <c r="J213" s="13"/>
      <c r="K213" s="20"/>
      <c r="L213" s="16"/>
      <c r="M213" s="16" t="s">
        <v>17</v>
      </c>
      <c r="N213" s="15" t="s">
        <v>17</v>
      </c>
      <c r="O213" s="13"/>
    </row>
    <row r="214" spans="1:15" ht="21">
      <c r="A214" s="13">
        <v>141</v>
      </c>
      <c r="B214" s="61" t="s">
        <v>191</v>
      </c>
      <c r="C214" s="13" t="s">
        <v>40</v>
      </c>
      <c r="D214" s="11" t="s">
        <v>44</v>
      </c>
      <c r="E214" s="29">
        <v>546000</v>
      </c>
      <c r="F214" s="13" t="s">
        <v>132</v>
      </c>
      <c r="G214" s="13"/>
      <c r="H214" s="13"/>
      <c r="I214" s="20"/>
      <c r="J214" s="13"/>
      <c r="K214" s="20"/>
      <c r="L214" s="16"/>
      <c r="M214" s="16">
        <f>E214-L214</f>
        <v>546000</v>
      </c>
      <c r="N214" s="15" t="s">
        <v>252</v>
      </c>
      <c r="O214" s="18" t="s">
        <v>279</v>
      </c>
    </row>
    <row r="215" spans="1:15" ht="21">
      <c r="A215" s="13"/>
      <c r="B215" s="61" t="s">
        <v>192</v>
      </c>
      <c r="C215" s="13" t="s">
        <v>17</v>
      </c>
      <c r="D215" s="11" t="s">
        <v>17</v>
      </c>
      <c r="E215" s="29"/>
      <c r="F215" s="13" t="s">
        <v>17</v>
      </c>
      <c r="G215" s="20"/>
      <c r="H215" s="13"/>
      <c r="I215" s="20"/>
      <c r="J215" s="13"/>
      <c r="K215" s="20"/>
      <c r="L215" s="16"/>
      <c r="M215" s="16" t="s">
        <v>17</v>
      </c>
      <c r="N215" s="12" t="s">
        <v>17</v>
      </c>
      <c r="O215" s="13"/>
    </row>
    <row r="216" spans="1:15" s="23" customFormat="1" ht="21">
      <c r="A216" s="13"/>
      <c r="B216" s="61" t="s">
        <v>193</v>
      </c>
      <c r="C216" s="13" t="s">
        <v>17</v>
      </c>
      <c r="D216" s="11" t="s">
        <v>17</v>
      </c>
      <c r="E216" s="29"/>
      <c r="F216" s="13" t="s">
        <v>17</v>
      </c>
      <c r="G216" s="20"/>
      <c r="H216" s="13"/>
      <c r="I216" s="20"/>
      <c r="J216" s="13"/>
      <c r="K216" s="20"/>
      <c r="L216" s="16"/>
      <c r="M216" s="16" t="s">
        <v>17</v>
      </c>
      <c r="N216" s="15" t="s">
        <v>17</v>
      </c>
      <c r="O216" s="13"/>
    </row>
    <row r="217" spans="1:15" ht="21">
      <c r="A217" s="13"/>
      <c r="B217" s="61" t="s">
        <v>194</v>
      </c>
      <c r="C217" s="13" t="s">
        <v>17</v>
      </c>
      <c r="D217" s="11" t="s">
        <v>17</v>
      </c>
      <c r="E217" s="29"/>
      <c r="F217" s="13" t="s">
        <v>17</v>
      </c>
      <c r="G217" s="20"/>
      <c r="H217" s="13"/>
      <c r="I217" s="20"/>
      <c r="J217" s="13"/>
      <c r="K217" s="20"/>
      <c r="L217" s="16"/>
      <c r="M217" s="16" t="s">
        <v>17</v>
      </c>
      <c r="N217" s="12" t="s">
        <v>17</v>
      </c>
      <c r="O217" s="13"/>
    </row>
    <row r="218" spans="1:15" ht="21">
      <c r="A218" s="13"/>
      <c r="B218" s="61" t="s">
        <v>195</v>
      </c>
      <c r="C218" s="13" t="s">
        <v>17</v>
      </c>
      <c r="D218" s="11" t="s">
        <v>17</v>
      </c>
      <c r="E218" s="29"/>
      <c r="F218" s="13" t="s">
        <v>17</v>
      </c>
      <c r="G218" s="13"/>
      <c r="H218" s="20"/>
      <c r="I218" s="13"/>
      <c r="J218" s="20"/>
      <c r="K218" s="13"/>
      <c r="L218" s="21"/>
      <c r="M218" s="16" t="s">
        <v>17</v>
      </c>
      <c r="N218" s="15" t="s">
        <v>17</v>
      </c>
      <c r="O218" s="13"/>
    </row>
    <row r="219" spans="1:15" ht="21">
      <c r="A219" s="13">
        <v>142</v>
      </c>
      <c r="B219" s="61" t="s">
        <v>196</v>
      </c>
      <c r="C219" s="13" t="s">
        <v>40</v>
      </c>
      <c r="D219" s="11" t="s">
        <v>44</v>
      </c>
      <c r="E219" s="29">
        <v>117900</v>
      </c>
      <c r="F219" s="13" t="s">
        <v>132</v>
      </c>
      <c r="G219" s="13" t="s">
        <v>17</v>
      </c>
      <c r="H219" s="20"/>
      <c r="I219" s="13"/>
      <c r="J219" s="20"/>
      <c r="K219" s="13"/>
      <c r="L219" s="40"/>
      <c r="M219" s="16">
        <f>E219-L219</f>
        <v>117900</v>
      </c>
      <c r="N219" s="15" t="s">
        <v>252</v>
      </c>
      <c r="O219" s="13" t="s">
        <v>279</v>
      </c>
    </row>
    <row r="220" spans="1:15" ht="21">
      <c r="A220" s="13"/>
      <c r="B220" s="61" t="s">
        <v>197</v>
      </c>
      <c r="C220" s="13" t="s">
        <v>17</v>
      </c>
      <c r="D220" s="11" t="s">
        <v>17</v>
      </c>
      <c r="E220" s="29"/>
      <c r="F220" s="13" t="s">
        <v>17</v>
      </c>
      <c r="G220" s="13"/>
      <c r="H220" s="20"/>
      <c r="I220" s="13"/>
      <c r="J220" s="20"/>
      <c r="K220" s="13"/>
      <c r="L220" s="21"/>
      <c r="M220" s="16" t="s">
        <v>17</v>
      </c>
      <c r="N220" s="12" t="s">
        <v>17</v>
      </c>
      <c r="O220" s="13"/>
    </row>
    <row r="221" spans="1:15" s="23" customFormat="1" ht="21">
      <c r="A221" s="13"/>
      <c r="B221" s="61" t="s">
        <v>198</v>
      </c>
      <c r="C221" s="13" t="s">
        <v>17</v>
      </c>
      <c r="D221" s="11" t="s">
        <v>17</v>
      </c>
      <c r="E221" s="29"/>
      <c r="F221" s="13" t="s">
        <v>17</v>
      </c>
      <c r="G221" s="13"/>
      <c r="H221" s="20"/>
      <c r="I221" s="13"/>
      <c r="J221" s="20"/>
      <c r="K221" s="13"/>
      <c r="L221" s="21"/>
      <c r="M221" s="16" t="s">
        <v>17</v>
      </c>
      <c r="N221" s="15" t="s">
        <v>17</v>
      </c>
      <c r="O221" s="13"/>
    </row>
    <row r="222" spans="1:15" s="23" customFormat="1" ht="21">
      <c r="A222" s="13"/>
      <c r="B222" s="61" t="s">
        <v>199</v>
      </c>
      <c r="C222" s="13" t="s">
        <v>17</v>
      </c>
      <c r="D222" s="11" t="s">
        <v>17</v>
      </c>
      <c r="E222" s="29"/>
      <c r="F222" s="13" t="s">
        <v>17</v>
      </c>
      <c r="G222" s="13"/>
      <c r="H222" s="20"/>
      <c r="I222" s="13"/>
      <c r="J222" s="20"/>
      <c r="K222" s="13"/>
      <c r="L222" s="21"/>
      <c r="M222" s="16" t="s">
        <v>17</v>
      </c>
      <c r="N222" s="12" t="s">
        <v>17</v>
      </c>
      <c r="O222" s="13"/>
    </row>
    <row r="223" spans="1:15" s="23" customFormat="1" ht="21">
      <c r="A223" s="13"/>
      <c r="B223" s="61" t="s">
        <v>200</v>
      </c>
      <c r="C223" s="13" t="s">
        <v>17</v>
      </c>
      <c r="D223" s="11" t="s">
        <v>17</v>
      </c>
      <c r="E223" s="29"/>
      <c r="F223" s="13" t="s">
        <v>17</v>
      </c>
      <c r="G223" s="13"/>
      <c r="H223" s="20"/>
      <c r="I223" s="13"/>
      <c r="J223" s="20"/>
      <c r="K223" s="13"/>
      <c r="L223" s="21"/>
      <c r="M223" s="16" t="s">
        <v>17</v>
      </c>
      <c r="N223" s="15" t="s">
        <v>17</v>
      </c>
      <c r="O223" s="13"/>
    </row>
    <row r="224" spans="1:15" s="23" customFormat="1" ht="21">
      <c r="A224" s="13">
        <v>143</v>
      </c>
      <c r="B224" s="61" t="s">
        <v>196</v>
      </c>
      <c r="C224" s="13" t="s">
        <v>40</v>
      </c>
      <c r="D224" s="11" t="s">
        <v>44</v>
      </c>
      <c r="E224" s="29">
        <v>135700</v>
      </c>
      <c r="F224" s="13" t="s">
        <v>132</v>
      </c>
      <c r="G224" s="13" t="s">
        <v>17</v>
      </c>
      <c r="H224" s="20"/>
      <c r="I224" s="13"/>
      <c r="J224" s="20"/>
      <c r="K224" s="13"/>
      <c r="L224" s="21"/>
      <c r="M224" s="16">
        <f>E224-L224</f>
        <v>135700</v>
      </c>
      <c r="N224" s="15" t="s">
        <v>252</v>
      </c>
      <c r="O224" s="13" t="s">
        <v>279</v>
      </c>
    </row>
    <row r="225" spans="1:15" s="23" customFormat="1" ht="21">
      <c r="A225" s="13"/>
      <c r="B225" s="61" t="s">
        <v>201</v>
      </c>
      <c r="C225" s="13" t="s">
        <v>17</v>
      </c>
      <c r="D225" s="11" t="s">
        <v>17</v>
      </c>
      <c r="E225" s="29"/>
      <c r="F225" s="13" t="s">
        <v>17</v>
      </c>
      <c r="G225" s="13"/>
      <c r="H225" s="20"/>
      <c r="I225" s="13"/>
      <c r="J225" s="20"/>
      <c r="K225" s="13"/>
      <c r="L225" s="21"/>
      <c r="M225" s="16" t="s">
        <v>17</v>
      </c>
      <c r="N225" s="12" t="s">
        <v>17</v>
      </c>
      <c r="O225" s="13"/>
    </row>
    <row r="226" spans="1:15" ht="21">
      <c r="A226" s="13"/>
      <c r="B226" s="61" t="s">
        <v>202</v>
      </c>
      <c r="C226" s="13" t="s">
        <v>17</v>
      </c>
      <c r="D226" s="11" t="s">
        <v>17</v>
      </c>
      <c r="E226" s="29"/>
      <c r="F226" s="13" t="s">
        <v>17</v>
      </c>
      <c r="G226" s="13"/>
      <c r="H226" s="15"/>
      <c r="I226" s="13"/>
      <c r="J226" s="15"/>
      <c r="K226" s="13"/>
      <c r="L226" s="40"/>
      <c r="M226" s="16" t="s">
        <v>17</v>
      </c>
      <c r="N226" s="15" t="s">
        <v>17</v>
      </c>
      <c r="O226" s="13"/>
    </row>
    <row r="227" spans="1:15" ht="21">
      <c r="A227" s="13"/>
      <c r="B227" s="61" t="s">
        <v>203</v>
      </c>
      <c r="C227" s="13" t="s">
        <v>17</v>
      </c>
      <c r="D227" s="11" t="s">
        <v>17</v>
      </c>
      <c r="E227" s="29"/>
      <c r="F227" s="13" t="s">
        <v>17</v>
      </c>
      <c r="G227" s="13"/>
      <c r="H227" s="15"/>
      <c r="I227" s="13"/>
      <c r="J227" s="15"/>
      <c r="K227" s="13"/>
      <c r="L227" s="40"/>
      <c r="M227" s="16" t="s">
        <v>17</v>
      </c>
      <c r="N227" s="12" t="s">
        <v>17</v>
      </c>
      <c r="O227" s="13"/>
    </row>
    <row r="228" spans="1:15" ht="21">
      <c r="A228" s="13"/>
      <c r="B228" s="61" t="s">
        <v>200</v>
      </c>
      <c r="C228" s="13" t="s">
        <v>17</v>
      </c>
      <c r="D228" s="11" t="s">
        <v>17</v>
      </c>
      <c r="E228" s="29"/>
      <c r="F228" s="13" t="s">
        <v>17</v>
      </c>
      <c r="G228" s="13"/>
      <c r="H228" s="15"/>
      <c r="I228" s="13"/>
      <c r="J228" s="15"/>
      <c r="K228" s="13"/>
      <c r="L228" s="40"/>
      <c r="M228" s="16" t="s">
        <v>17</v>
      </c>
      <c r="N228" s="15" t="s">
        <v>17</v>
      </c>
      <c r="O228" s="13"/>
    </row>
    <row r="229" spans="1:15" ht="21">
      <c r="A229" s="13">
        <v>144</v>
      </c>
      <c r="B229" s="61" t="s">
        <v>204</v>
      </c>
      <c r="C229" s="13" t="s">
        <v>40</v>
      </c>
      <c r="D229" s="11" t="s">
        <v>44</v>
      </c>
      <c r="E229" s="29">
        <v>325900</v>
      </c>
      <c r="F229" s="13" t="s">
        <v>132</v>
      </c>
      <c r="G229" s="13" t="s">
        <v>17</v>
      </c>
      <c r="H229" s="20"/>
      <c r="I229" s="13"/>
      <c r="J229" s="20"/>
      <c r="K229" s="13"/>
      <c r="L229" s="21"/>
      <c r="M229" s="16">
        <f>E229-L229</f>
        <v>325900</v>
      </c>
      <c r="N229" s="15" t="s">
        <v>252</v>
      </c>
      <c r="O229" s="13" t="s">
        <v>279</v>
      </c>
    </row>
    <row r="230" spans="1:15" ht="21">
      <c r="A230" s="13"/>
      <c r="B230" s="61" t="s">
        <v>205</v>
      </c>
      <c r="C230" s="13" t="s">
        <v>17</v>
      </c>
      <c r="D230" s="11" t="s">
        <v>17</v>
      </c>
      <c r="E230" s="29"/>
      <c r="F230" s="13" t="s">
        <v>17</v>
      </c>
      <c r="G230" s="13"/>
      <c r="H230" s="20"/>
      <c r="I230" s="13"/>
      <c r="J230" s="20"/>
      <c r="K230" s="13"/>
      <c r="L230" s="21"/>
      <c r="M230" s="16" t="s">
        <v>17</v>
      </c>
      <c r="N230" s="12" t="s">
        <v>17</v>
      </c>
      <c r="O230" s="13"/>
    </row>
    <row r="231" spans="1:15" ht="21">
      <c r="A231" s="13"/>
      <c r="B231" s="61" t="s">
        <v>206</v>
      </c>
      <c r="C231" s="13" t="s">
        <v>17</v>
      </c>
      <c r="D231" s="64" t="s">
        <v>17</v>
      </c>
      <c r="E231" s="29"/>
      <c r="F231" s="13" t="s">
        <v>17</v>
      </c>
      <c r="G231" s="13"/>
      <c r="H231" s="20"/>
      <c r="I231" s="13"/>
      <c r="J231" s="20"/>
      <c r="K231" s="13"/>
      <c r="L231" s="21"/>
      <c r="M231" s="16" t="s">
        <v>17</v>
      </c>
      <c r="N231" s="20" t="s">
        <v>17</v>
      </c>
      <c r="O231" s="13"/>
    </row>
    <row r="232" spans="1:15" ht="21">
      <c r="A232" s="9"/>
      <c r="B232" s="68"/>
      <c r="C232" s="9"/>
      <c r="D232" s="77"/>
      <c r="E232" s="70"/>
      <c r="F232" s="9"/>
      <c r="G232" s="9"/>
      <c r="H232" s="71"/>
      <c r="I232" s="9"/>
      <c r="J232" s="71"/>
      <c r="K232" s="9"/>
      <c r="L232" s="78"/>
      <c r="M232" s="72"/>
      <c r="N232" s="71"/>
      <c r="O232" s="9"/>
    </row>
    <row r="233" spans="1:15" ht="21">
      <c r="A233" s="13">
        <v>145</v>
      </c>
      <c r="B233" s="61" t="s">
        <v>207</v>
      </c>
      <c r="C233" s="13" t="s">
        <v>40</v>
      </c>
      <c r="D233" s="11" t="s">
        <v>44</v>
      </c>
      <c r="E233" s="29">
        <v>424200</v>
      </c>
      <c r="F233" s="13" t="s">
        <v>132</v>
      </c>
      <c r="G233" s="13" t="s">
        <v>17</v>
      </c>
      <c r="H233" s="20"/>
      <c r="I233" s="13"/>
      <c r="J233" s="20"/>
      <c r="K233" s="13"/>
      <c r="L233" s="22"/>
      <c r="M233" s="16">
        <f>E233-L233</f>
        <v>424200</v>
      </c>
      <c r="N233" s="15" t="s">
        <v>252</v>
      </c>
      <c r="O233" s="13" t="s">
        <v>279</v>
      </c>
    </row>
    <row r="234" spans="1:15" s="23" customFormat="1" ht="21">
      <c r="A234" s="13"/>
      <c r="B234" s="61" t="s">
        <v>208</v>
      </c>
      <c r="C234" s="13" t="s">
        <v>17</v>
      </c>
      <c r="D234" s="11" t="s">
        <v>17</v>
      </c>
      <c r="E234" s="29"/>
      <c r="F234" s="13" t="s">
        <v>17</v>
      </c>
      <c r="G234" s="13"/>
      <c r="H234" s="20"/>
      <c r="I234" s="13"/>
      <c r="J234" s="20"/>
      <c r="K234" s="13"/>
      <c r="L234" s="59"/>
      <c r="M234" s="16" t="s">
        <v>17</v>
      </c>
      <c r="N234" s="12" t="s">
        <v>17</v>
      </c>
      <c r="O234" s="18"/>
    </row>
    <row r="235" spans="1:15" ht="21">
      <c r="A235" s="13"/>
      <c r="B235" s="61" t="s">
        <v>209</v>
      </c>
      <c r="C235" s="13" t="s">
        <v>17</v>
      </c>
      <c r="D235" s="11" t="s">
        <v>17</v>
      </c>
      <c r="E235" s="29"/>
      <c r="F235" s="13" t="s">
        <v>17</v>
      </c>
      <c r="G235" s="13"/>
      <c r="H235" s="20"/>
      <c r="I235" s="13"/>
      <c r="J235" s="20"/>
      <c r="K235" s="13"/>
      <c r="L235" s="17"/>
      <c r="M235" s="16" t="s">
        <v>17</v>
      </c>
      <c r="N235" s="15" t="s">
        <v>17</v>
      </c>
      <c r="O235" s="13"/>
    </row>
    <row r="236" spans="1:15" ht="21">
      <c r="A236" s="13"/>
      <c r="B236" s="61" t="s">
        <v>210</v>
      </c>
      <c r="C236" s="13" t="s">
        <v>17</v>
      </c>
      <c r="D236" s="11" t="s">
        <v>17</v>
      </c>
      <c r="E236" s="29"/>
      <c r="F236" s="13" t="s">
        <v>17</v>
      </c>
      <c r="G236" s="13"/>
      <c r="H236" s="20"/>
      <c r="I236" s="13"/>
      <c r="J236" s="20"/>
      <c r="K236" s="13"/>
      <c r="L236" s="17"/>
      <c r="M236" s="16" t="s">
        <v>17</v>
      </c>
      <c r="N236" s="12" t="s">
        <v>17</v>
      </c>
      <c r="O236" s="13"/>
    </row>
    <row r="237" spans="1:15" ht="21">
      <c r="A237" s="13">
        <v>146</v>
      </c>
      <c r="B237" s="61" t="s">
        <v>211</v>
      </c>
      <c r="C237" s="13" t="s">
        <v>40</v>
      </c>
      <c r="D237" s="11" t="s">
        <v>44</v>
      </c>
      <c r="E237" s="29">
        <v>86300</v>
      </c>
      <c r="F237" s="13" t="s">
        <v>132</v>
      </c>
      <c r="G237" s="13" t="s">
        <v>17</v>
      </c>
      <c r="H237" s="20"/>
      <c r="I237" s="13"/>
      <c r="J237" s="20"/>
      <c r="K237" s="13"/>
      <c r="L237" s="21"/>
      <c r="M237" s="16">
        <f>E237-L237</f>
        <v>86300</v>
      </c>
      <c r="N237" s="12" t="s">
        <v>252</v>
      </c>
      <c r="O237" s="13" t="s">
        <v>279</v>
      </c>
    </row>
    <row r="238" spans="1:15" ht="21">
      <c r="A238" s="13"/>
      <c r="B238" s="61" t="s">
        <v>212</v>
      </c>
      <c r="C238" s="13" t="s">
        <v>17</v>
      </c>
      <c r="D238" s="11" t="s">
        <v>17</v>
      </c>
      <c r="E238" s="29"/>
      <c r="F238" s="13" t="s">
        <v>17</v>
      </c>
      <c r="G238" s="13"/>
      <c r="H238" s="20"/>
      <c r="I238" s="13"/>
      <c r="J238" s="20"/>
      <c r="K238" s="13"/>
      <c r="L238" s="21"/>
      <c r="M238" s="16" t="s">
        <v>17</v>
      </c>
      <c r="N238" s="15" t="s">
        <v>17</v>
      </c>
      <c r="O238" s="13"/>
    </row>
    <row r="239" spans="1:15" s="23" customFormat="1" ht="21">
      <c r="A239" s="13">
        <v>147</v>
      </c>
      <c r="B239" s="30" t="s">
        <v>213</v>
      </c>
      <c r="C239" s="13" t="s">
        <v>40</v>
      </c>
      <c r="D239" s="11" t="s">
        <v>44</v>
      </c>
      <c r="E239" s="29">
        <v>173900</v>
      </c>
      <c r="F239" s="13" t="s">
        <v>132</v>
      </c>
      <c r="G239" s="13" t="s">
        <v>17</v>
      </c>
      <c r="H239" s="20"/>
      <c r="I239" s="13"/>
      <c r="J239" s="20"/>
      <c r="K239" s="13"/>
      <c r="L239" s="21"/>
      <c r="M239" s="16">
        <f>E239-L239</f>
        <v>173900</v>
      </c>
      <c r="N239" s="15" t="s">
        <v>252</v>
      </c>
      <c r="O239" s="13" t="s">
        <v>279</v>
      </c>
    </row>
    <row r="240" spans="1:15" ht="21">
      <c r="A240" s="13"/>
      <c r="B240" s="61" t="s">
        <v>214</v>
      </c>
      <c r="C240" s="13" t="s">
        <v>17</v>
      </c>
      <c r="D240" s="11" t="s">
        <v>17</v>
      </c>
      <c r="E240" s="29"/>
      <c r="F240" s="13" t="s">
        <v>17</v>
      </c>
      <c r="G240" s="13"/>
      <c r="H240" s="20"/>
      <c r="I240" s="13"/>
      <c r="J240" s="20"/>
      <c r="K240" s="13"/>
      <c r="L240" s="21"/>
      <c r="M240" s="16" t="s">
        <v>17</v>
      </c>
      <c r="N240" s="12" t="s">
        <v>17</v>
      </c>
      <c r="O240" s="13"/>
    </row>
    <row r="241" spans="1:15" s="23" customFormat="1" ht="21">
      <c r="A241" s="13"/>
      <c r="B241" s="61" t="s">
        <v>215</v>
      </c>
      <c r="C241" s="13" t="s">
        <v>17</v>
      </c>
      <c r="D241" s="11" t="s">
        <v>17</v>
      </c>
      <c r="E241" s="29"/>
      <c r="F241" s="13" t="s">
        <v>17</v>
      </c>
      <c r="G241" s="13"/>
      <c r="H241" s="20"/>
      <c r="I241" s="13"/>
      <c r="J241" s="20"/>
      <c r="K241" s="13"/>
      <c r="L241" s="22"/>
      <c r="M241" s="16" t="s">
        <v>17</v>
      </c>
      <c r="N241" s="15" t="s">
        <v>17</v>
      </c>
      <c r="O241" s="41"/>
    </row>
    <row r="242" spans="1:15" ht="21">
      <c r="A242" s="13">
        <v>148</v>
      </c>
      <c r="B242" s="61" t="s">
        <v>196</v>
      </c>
      <c r="C242" s="13" t="s">
        <v>40</v>
      </c>
      <c r="D242" s="11" t="s">
        <v>44</v>
      </c>
      <c r="E242" s="29">
        <v>417200</v>
      </c>
      <c r="F242" s="13" t="s">
        <v>132</v>
      </c>
      <c r="G242" s="13" t="s">
        <v>17</v>
      </c>
      <c r="H242" s="15"/>
      <c r="I242" s="13"/>
      <c r="J242" s="15"/>
      <c r="K242" s="13"/>
      <c r="L242" s="40"/>
      <c r="M242" s="16">
        <f>E242-L242</f>
        <v>417200</v>
      </c>
      <c r="N242" s="15" t="s">
        <v>252</v>
      </c>
      <c r="O242" s="13" t="s">
        <v>279</v>
      </c>
    </row>
    <row r="243" spans="1:15" ht="21">
      <c r="A243" s="13"/>
      <c r="B243" s="61" t="s">
        <v>216</v>
      </c>
      <c r="C243" s="13" t="s">
        <v>17</v>
      </c>
      <c r="D243" s="11" t="s">
        <v>17</v>
      </c>
      <c r="E243" s="29"/>
      <c r="F243" s="13" t="s">
        <v>17</v>
      </c>
      <c r="G243" s="13"/>
      <c r="H243" s="15"/>
      <c r="I243" s="13"/>
      <c r="J243" s="15"/>
      <c r="K243" s="13"/>
      <c r="L243" s="40"/>
      <c r="M243" s="16" t="s">
        <v>17</v>
      </c>
      <c r="N243" s="12" t="s">
        <v>17</v>
      </c>
      <c r="O243" s="13"/>
    </row>
    <row r="244" spans="1:15" ht="21">
      <c r="A244" s="13"/>
      <c r="B244" s="61" t="s">
        <v>217</v>
      </c>
      <c r="C244" s="13" t="s">
        <v>17</v>
      </c>
      <c r="D244" s="11" t="s">
        <v>17</v>
      </c>
      <c r="E244" s="29"/>
      <c r="F244" s="13" t="s">
        <v>17</v>
      </c>
      <c r="G244" s="13"/>
      <c r="H244" s="15"/>
      <c r="I244" s="13"/>
      <c r="J244" s="15"/>
      <c r="K244" s="13"/>
      <c r="L244" s="40"/>
      <c r="M244" s="16" t="s">
        <v>17</v>
      </c>
      <c r="N244" s="15" t="s">
        <v>17</v>
      </c>
      <c r="O244" s="13"/>
    </row>
    <row r="245" spans="1:15" ht="21">
      <c r="A245" s="13"/>
      <c r="B245" s="61" t="s">
        <v>218</v>
      </c>
      <c r="C245" s="13" t="s">
        <v>17</v>
      </c>
      <c r="D245" s="11" t="s">
        <v>17</v>
      </c>
      <c r="E245" s="29"/>
      <c r="F245" s="13" t="s">
        <v>17</v>
      </c>
      <c r="G245" s="13"/>
      <c r="H245" s="20"/>
      <c r="I245" s="13"/>
      <c r="J245" s="20"/>
      <c r="K245" s="13"/>
      <c r="L245" s="21"/>
      <c r="M245" s="16" t="s">
        <v>17</v>
      </c>
      <c r="N245" s="12" t="s">
        <v>17</v>
      </c>
      <c r="O245" s="13"/>
    </row>
    <row r="246" spans="1:15" s="23" customFormat="1" ht="21">
      <c r="A246" s="13"/>
      <c r="B246" s="30" t="s">
        <v>219</v>
      </c>
      <c r="C246" s="13" t="s">
        <v>17</v>
      </c>
      <c r="D246" s="64" t="s">
        <v>17</v>
      </c>
      <c r="E246" s="29"/>
      <c r="F246" s="20" t="s">
        <v>17</v>
      </c>
      <c r="G246" s="13"/>
      <c r="H246" s="20"/>
      <c r="I246" s="13"/>
      <c r="J246" s="20"/>
      <c r="K246" s="13"/>
      <c r="L246" s="21"/>
      <c r="M246" s="16" t="s">
        <v>17</v>
      </c>
      <c r="N246" s="20" t="s">
        <v>17</v>
      </c>
      <c r="O246" s="13"/>
    </row>
    <row r="247" spans="1:15" ht="21">
      <c r="A247" s="13">
        <v>149</v>
      </c>
      <c r="B247" s="61" t="s">
        <v>220</v>
      </c>
      <c r="C247" s="13" t="s">
        <v>40</v>
      </c>
      <c r="D247" s="11" t="s">
        <v>44</v>
      </c>
      <c r="E247" s="29">
        <v>356600</v>
      </c>
      <c r="F247" s="24" t="s">
        <v>132</v>
      </c>
      <c r="G247" s="13" t="s">
        <v>17</v>
      </c>
      <c r="H247" s="20"/>
      <c r="I247" s="13"/>
      <c r="J247" s="20"/>
      <c r="K247" s="13"/>
      <c r="L247" s="21"/>
      <c r="M247" s="16">
        <f>E247-L247</f>
        <v>356600</v>
      </c>
      <c r="N247" s="15" t="s">
        <v>252</v>
      </c>
      <c r="O247" s="13" t="s">
        <v>279</v>
      </c>
    </row>
    <row r="248" spans="1:15" s="39" customFormat="1" ht="21">
      <c r="A248" s="13"/>
      <c r="B248" s="61" t="s">
        <v>221</v>
      </c>
      <c r="C248" s="13" t="s">
        <v>17</v>
      </c>
      <c r="D248" s="11" t="s">
        <v>17</v>
      </c>
      <c r="E248" s="29"/>
      <c r="F248" s="13" t="s">
        <v>17</v>
      </c>
      <c r="G248" s="31"/>
      <c r="H248" s="64"/>
      <c r="I248" s="31"/>
      <c r="J248" s="64"/>
      <c r="K248" s="31"/>
      <c r="L248" s="65"/>
      <c r="M248" s="16" t="s">
        <v>17</v>
      </c>
      <c r="N248" s="12" t="s">
        <v>17</v>
      </c>
      <c r="O248" s="31"/>
    </row>
    <row r="249" spans="1:15" s="39" customFormat="1" ht="21">
      <c r="A249" s="13"/>
      <c r="B249" s="61" t="s">
        <v>222</v>
      </c>
      <c r="C249" s="13" t="s">
        <v>17</v>
      </c>
      <c r="D249" s="11" t="s">
        <v>17</v>
      </c>
      <c r="E249" s="29"/>
      <c r="F249" s="13" t="s">
        <v>17</v>
      </c>
      <c r="G249" s="31"/>
      <c r="H249" s="64"/>
      <c r="I249" s="31"/>
      <c r="J249" s="64"/>
      <c r="K249" s="31"/>
      <c r="L249" s="65"/>
      <c r="M249" s="16" t="s">
        <v>17</v>
      </c>
      <c r="N249" s="15" t="s">
        <v>17</v>
      </c>
      <c r="O249" s="31"/>
    </row>
    <row r="250" spans="1:15" s="39" customFormat="1" ht="21">
      <c r="A250" s="13">
        <v>150</v>
      </c>
      <c r="B250" s="61" t="s">
        <v>223</v>
      </c>
      <c r="C250" s="13" t="s">
        <v>40</v>
      </c>
      <c r="D250" s="11" t="s">
        <v>44</v>
      </c>
      <c r="E250" s="29">
        <v>87200</v>
      </c>
      <c r="F250" s="13" t="s">
        <v>132</v>
      </c>
      <c r="G250" s="13" t="s">
        <v>17</v>
      </c>
      <c r="H250" s="64"/>
      <c r="I250" s="31"/>
      <c r="J250" s="64"/>
      <c r="K250" s="31"/>
      <c r="L250" s="65"/>
      <c r="M250" s="16">
        <f>E250-L250</f>
        <v>87200</v>
      </c>
      <c r="N250" s="15" t="s">
        <v>252</v>
      </c>
      <c r="O250" s="31" t="s">
        <v>279</v>
      </c>
    </row>
    <row r="251" spans="1:15" s="39" customFormat="1" ht="21">
      <c r="A251" s="13"/>
      <c r="B251" s="61" t="s">
        <v>224</v>
      </c>
      <c r="C251" s="13" t="s">
        <v>17</v>
      </c>
      <c r="D251" s="11" t="s">
        <v>17</v>
      </c>
      <c r="E251" s="29"/>
      <c r="F251" s="13" t="s">
        <v>17</v>
      </c>
      <c r="G251" s="31"/>
      <c r="H251" s="64"/>
      <c r="I251" s="31"/>
      <c r="J251" s="64"/>
      <c r="K251" s="31"/>
      <c r="L251" s="65"/>
      <c r="M251" s="16" t="s">
        <v>17</v>
      </c>
      <c r="N251" s="12" t="s">
        <v>17</v>
      </c>
      <c r="O251" s="31"/>
    </row>
    <row r="252" spans="1:15" s="39" customFormat="1" ht="21">
      <c r="A252" s="13"/>
      <c r="B252" s="61" t="s">
        <v>225</v>
      </c>
      <c r="C252" s="13" t="s">
        <v>17</v>
      </c>
      <c r="D252" s="11" t="s">
        <v>17</v>
      </c>
      <c r="E252" s="29"/>
      <c r="F252" s="13" t="s">
        <v>17</v>
      </c>
      <c r="G252" s="31"/>
      <c r="H252" s="64"/>
      <c r="I252" s="31"/>
      <c r="J252" s="64"/>
      <c r="K252" s="31"/>
      <c r="L252" s="65"/>
      <c r="M252" s="16" t="s">
        <v>17</v>
      </c>
      <c r="N252" s="15" t="s">
        <v>17</v>
      </c>
      <c r="O252" s="31"/>
    </row>
    <row r="253" spans="1:15" s="39" customFormat="1" ht="21">
      <c r="A253" s="13"/>
      <c r="B253" s="61"/>
      <c r="C253" s="13"/>
      <c r="D253" s="11"/>
      <c r="E253" s="29"/>
      <c r="F253" s="13"/>
      <c r="G253" s="31"/>
      <c r="H253" s="64"/>
      <c r="I253" s="31"/>
      <c r="J253" s="64"/>
      <c r="K253" s="31"/>
      <c r="L253" s="65"/>
      <c r="M253" s="16"/>
      <c r="N253" s="15"/>
      <c r="O253" s="31"/>
    </row>
    <row r="254" spans="1:15" s="39" customFormat="1" ht="21">
      <c r="A254" s="13"/>
      <c r="B254" s="61"/>
      <c r="C254" s="13"/>
      <c r="D254" s="64"/>
      <c r="E254" s="29"/>
      <c r="F254" s="13"/>
      <c r="G254" s="31"/>
      <c r="H254" s="64"/>
      <c r="I254" s="31"/>
      <c r="J254" s="64"/>
      <c r="K254" s="31"/>
      <c r="L254" s="65"/>
      <c r="M254" s="16"/>
      <c r="N254" s="20"/>
      <c r="O254" s="31"/>
    </row>
    <row r="255" spans="1:15" s="39" customFormat="1" ht="21">
      <c r="A255" s="9"/>
      <c r="B255" s="68"/>
      <c r="C255" s="9"/>
      <c r="D255" s="77"/>
      <c r="E255" s="70"/>
      <c r="F255" s="9"/>
      <c r="G255" s="88"/>
      <c r="H255" s="77"/>
      <c r="I255" s="88"/>
      <c r="J255" s="77"/>
      <c r="K255" s="88"/>
      <c r="L255" s="89"/>
      <c r="M255" s="72"/>
      <c r="N255" s="71"/>
      <c r="O255" s="88"/>
    </row>
    <row r="256" spans="1:15" s="39" customFormat="1" ht="21">
      <c r="A256" s="13">
        <v>151</v>
      </c>
      <c r="B256" s="61" t="s">
        <v>196</v>
      </c>
      <c r="C256" s="13" t="s">
        <v>40</v>
      </c>
      <c r="D256" s="11" t="s">
        <v>44</v>
      </c>
      <c r="E256" s="29">
        <v>479600</v>
      </c>
      <c r="F256" s="13" t="s">
        <v>132</v>
      </c>
      <c r="G256" s="13" t="s">
        <v>17</v>
      </c>
      <c r="H256" s="64"/>
      <c r="I256" s="31"/>
      <c r="J256" s="64"/>
      <c r="K256" s="31"/>
      <c r="L256" s="65"/>
      <c r="M256" s="16">
        <f>E256-L256</f>
        <v>479600</v>
      </c>
      <c r="N256" s="15" t="s">
        <v>252</v>
      </c>
      <c r="O256" s="31" t="s">
        <v>279</v>
      </c>
    </row>
    <row r="257" spans="1:15" s="39" customFormat="1" ht="21">
      <c r="A257" s="13"/>
      <c r="B257" s="61" t="s">
        <v>226</v>
      </c>
      <c r="C257" s="13" t="s">
        <v>17</v>
      </c>
      <c r="D257" s="11" t="s">
        <v>17</v>
      </c>
      <c r="E257" s="29"/>
      <c r="F257" s="13" t="s">
        <v>17</v>
      </c>
      <c r="G257" s="31"/>
      <c r="H257" s="64"/>
      <c r="I257" s="31"/>
      <c r="J257" s="64"/>
      <c r="K257" s="31"/>
      <c r="L257" s="65"/>
      <c r="M257" s="16" t="s">
        <v>17</v>
      </c>
      <c r="N257" s="12" t="s">
        <v>17</v>
      </c>
      <c r="O257" s="31"/>
    </row>
    <row r="258" spans="1:15" ht="21">
      <c r="A258" s="13"/>
      <c r="B258" s="61" t="s">
        <v>227</v>
      </c>
      <c r="C258" s="13" t="s">
        <v>17</v>
      </c>
      <c r="D258" s="11" t="s">
        <v>17</v>
      </c>
      <c r="E258" s="29"/>
      <c r="F258" s="13" t="s">
        <v>17</v>
      </c>
      <c r="G258" s="13"/>
      <c r="H258" s="20"/>
      <c r="I258" s="13"/>
      <c r="J258" s="20"/>
      <c r="K258" s="13"/>
      <c r="L258" s="21"/>
      <c r="M258" s="16" t="s">
        <v>17</v>
      </c>
      <c r="N258" s="15" t="s">
        <v>17</v>
      </c>
      <c r="O258" s="13"/>
    </row>
    <row r="259" spans="1:15" ht="21">
      <c r="A259" s="13"/>
      <c r="B259" s="61" t="s">
        <v>228</v>
      </c>
      <c r="C259" s="13" t="s">
        <v>17</v>
      </c>
      <c r="D259" s="11" t="s">
        <v>17</v>
      </c>
      <c r="E259" s="29"/>
      <c r="F259" s="13" t="s">
        <v>17</v>
      </c>
      <c r="G259" s="13"/>
      <c r="H259" s="20"/>
      <c r="I259" s="13"/>
      <c r="J259" s="20"/>
      <c r="K259" s="13"/>
      <c r="L259" s="21"/>
      <c r="M259" s="16" t="s">
        <v>17</v>
      </c>
      <c r="N259" s="12" t="s">
        <v>17</v>
      </c>
      <c r="O259" s="13"/>
    </row>
    <row r="260" spans="1:15" ht="21">
      <c r="A260" s="13"/>
      <c r="B260" s="61" t="s">
        <v>229</v>
      </c>
      <c r="C260" s="13" t="s">
        <v>17</v>
      </c>
      <c r="D260" s="11" t="s">
        <v>17</v>
      </c>
      <c r="E260" s="29"/>
      <c r="F260" s="13" t="s">
        <v>17</v>
      </c>
      <c r="G260" s="13"/>
      <c r="H260" s="20"/>
      <c r="I260" s="13"/>
      <c r="J260" s="20"/>
      <c r="K260" s="13"/>
      <c r="L260" s="21"/>
      <c r="M260" s="16" t="s">
        <v>17</v>
      </c>
      <c r="N260" s="15" t="s">
        <v>17</v>
      </c>
      <c r="O260" s="13"/>
    </row>
    <row r="261" spans="1:15" s="23" customFormat="1" ht="21">
      <c r="A261" s="13">
        <v>152</v>
      </c>
      <c r="B261" s="61" t="s">
        <v>196</v>
      </c>
      <c r="C261" s="13" t="s">
        <v>40</v>
      </c>
      <c r="D261" s="11" t="s">
        <v>44</v>
      </c>
      <c r="E261" s="29">
        <v>317000</v>
      </c>
      <c r="F261" s="13" t="s">
        <v>132</v>
      </c>
      <c r="G261" s="13" t="s">
        <v>17</v>
      </c>
      <c r="H261" s="13"/>
      <c r="I261" s="20"/>
      <c r="J261" s="13"/>
      <c r="K261" s="20"/>
      <c r="L261" s="49"/>
      <c r="M261" s="16">
        <f>E261-L261</f>
        <v>317000</v>
      </c>
      <c r="N261" s="12" t="s">
        <v>252</v>
      </c>
      <c r="O261" s="13" t="s">
        <v>279</v>
      </c>
    </row>
    <row r="262" spans="1:15" s="23" customFormat="1" ht="21">
      <c r="A262" s="13"/>
      <c r="B262" s="61" t="s">
        <v>230</v>
      </c>
      <c r="C262" s="13" t="s">
        <v>17</v>
      </c>
      <c r="D262" s="11" t="s">
        <v>17</v>
      </c>
      <c r="E262" s="29"/>
      <c r="F262" s="13" t="s">
        <v>17</v>
      </c>
      <c r="G262" s="20"/>
      <c r="H262" s="13"/>
      <c r="I262" s="20"/>
      <c r="J262" s="13"/>
      <c r="K262" s="20"/>
      <c r="L262" s="49"/>
      <c r="M262" s="16" t="s">
        <v>17</v>
      </c>
      <c r="N262" s="12" t="s">
        <v>17</v>
      </c>
      <c r="O262" s="13"/>
    </row>
    <row r="263" spans="1:15" ht="21">
      <c r="A263" s="13"/>
      <c r="B263" s="61" t="s">
        <v>231</v>
      </c>
      <c r="C263" s="13" t="s">
        <v>17</v>
      </c>
      <c r="D263" s="11" t="s">
        <v>17</v>
      </c>
      <c r="E263" s="29"/>
      <c r="F263" s="13" t="s">
        <v>17</v>
      </c>
      <c r="G263" s="13"/>
      <c r="H263" s="20"/>
      <c r="I263" s="13"/>
      <c r="J263" s="20"/>
      <c r="K263" s="13"/>
      <c r="L263" s="21"/>
      <c r="M263" s="16" t="s">
        <v>17</v>
      </c>
      <c r="N263" s="15" t="s">
        <v>17</v>
      </c>
      <c r="O263" s="13"/>
    </row>
    <row r="264" spans="1:15" ht="21">
      <c r="A264" s="13"/>
      <c r="B264" s="61" t="s">
        <v>232</v>
      </c>
      <c r="C264" s="13" t="s">
        <v>17</v>
      </c>
      <c r="D264" s="11" t="s">
        <v>17</v>
      </c>
      <c r="E264" s="29"/>
      <c r="F264" s="13" t="s">
        <v>17</v>
      </c>
      <c r="G264" s="13"/>
      <c r="H264" s="20"/>
      <c r="I264" s="13"/>
      <c r="J264" s="20"/>
      <c r="K264" s="13"/>
      <c r="L264" s="21"/>
      <c r="M264" s="16" t="s">
        <v>17</v>
      </c>
      <c r="N264" s="12" t="s">
        <v>17</v>
      </c>
      <c r="O264" s="13"/>
    </row>
    <row r="265" spans="1:15" ht="21">
      <c r="A265" s="13">
        <v>153</v>
      </c>
      <c r="B265" s="61" t="s">
        <v>233</v>
      </c>
      <c r="C265" s="13" t="s">
        <v>40</v>
      </c>
      <c r="D265" s="11" t="s">
        <v>44</v>
      </c>
      <c r="E265" s="29">
        <v>148000</v>
      </c>
      <c r="F265" s="13" t="s">
        <v>132</v>
      </c>
      <c r="G265" s="13" t="s">
        <v>17</v>
      </c>
      <c r="H265" s="20"/>
      <c r="I265" s="13"/>
      <c r="J265" s="20"/>
      <c r="K265" s="13"/>
      <c r="L265" s="21"/>
      <c r="M265" s="16">
        <f>E265-L265</f>
        <v>148000</v>
      </c>
      <c r="N265" s="12" t="s">
        <v>252</v>
      </c>
      <c r="O265" s="13" t="s">
        <v>279</v>
      </c>
    </row>
    <row r="266" spans="1:15" ht="21">
      <c r="A266" s="13"/>
      <c r="B266" s="61" t="s">
        <v>234</v>
      </c>
      <c r="C266" s="13" t="s">
        <v>17</v>
      </c>
      <c r="D266" s="11" t="s">
        <v>17</v>
      </c>
      <c r="E266" s="29"/>
      <c r="F266" s="13" t="s">
        <v>17</v>
      </c>
      <c r="G266" s="13"/>
      <c r="H266" s="20"/>
      <c r="I266" s="13"/>
      <c r="J266" s="20"/>
      <c r="K266" s="13"/>
      <c r="L266" s="21"/>
      <c r="M266" s="16" t="s">
        <v>17</v>
      </c>
      <c r="N266" s="15" t="s">
        <v>17</v>
      </c>
      <c r="O266" s="13"/>
    </row>
    <row r="267" spans="1:15" s="23" customFormat="1" ht="21">
      <c r="A267" s="13"/>
      <c r="B267" s="30" t="s">
        <v>235</v>
      </c>
      <c r="C267" s="13" t="s">
        <v>17</v>
      </c>
      <c r="D267" s="11" t="s">
        <v>17</v>
      </c>
      <c r="E267" s="29"/>
      <c r="F267" s="13" t="s">
        <v>17</v>
      </c>
      <c r="G267" s="13"/>
      <c r="H267" s="20"/>
      <c r="I267" s="13"/>
      <c r="J267" s="20"/>
      <c r="K267" s="13"/>
      <c r="L267" s="21"/>
      <c r="M267" s="16" t="s">
        <v>17</v>
      </c>
      <c r="N267" s="12" t="s">
        <v>17</v>
      </c>
      <c r="O267" s="13"/>
    </row>
    <row r="268" spans="1:15" s="23" customFormat="1" ht="21">
      <c r="A268" s="13"/>
      <c r="B268" s="30" t="s">
        <v>236</v>
      </c>
      <c r="C268" s="13" t="s">
        <v>17</v>
      </c>
      <c r="D268" s="11" t="s">
        <v>17</v>
      </c>
      <c r="E268" s="29"/>
      <c r="F268" s="13" t="s">
        <v>17</v>
      </c>
      <c r="G268" s="13"/>
      <c r="H268" s="20"/>
      <c r="I268" s="13"/>
      <c r="J268" s="20"/>
      <c r="K268" s="13"/>
      <c r="L268" s="21"/>
      <c r="M268" s="16" t="s">
        <v>17</v>
      </c>
      <c r="N268" s="15" t="s">
        <v>17</v>
      </c>
      <c r="O268" s="13"/>
    </row>
    <row r="269" spans="1:15" ht="21">
      <c r="A269" s="13">
        <v>154</v>
      </c>
      <c r="B269" s="61" t="s">
        <v>237</v>
      </c>
      <c r="C269" s="13" t="s">
        <v>40</v>
      </c>
      <c r="D269" s="11" t="s">
        <v>44</v>
      </c>
      <c r="E269" s="29">
        <v>567400</v>
      </c>
      <c r="F269" s="13" t="s">
        <v>132</v>
      </c>
      <c r="G269" s="13" t="s">
        <v>17</v>
      </c>
      <c r="H269" s="20"/>
      <c r="I269" s="13"/>
      <c r="J269" s="20"/>
      <c r="K269" s="13"/>
      <c r="L269" s="21"/>
      <c r="M269" s="16">
        <f>E269-L269</f>
        <v>567400</v>
      </c>
      <c r="N269" s="15" t="s">
        <v>252</v>
      </c>
      <c r="O269" s="13" t="s">
        <v>279</v>
      </c>
    </row>
    <row r="270" spans="1:15" ht="21">
      <c r="A270" s="13"/>
      <c r="B270" s="61" t="s">
        <v>238</v>
      </c>
      <c r="C270" s="13" t="s">
        <v>17</v>
      </c>
      <c r="D270" s="11" t="s">
        <v>17</v>
      </c>
      <c r="E270" s="29"/>
      <c r="F270" s="13" t="s">
        <v>17</v>
      </c>
      <c r="G270" s="13"/>
      <c r="H270" s="20"/>
      <c r="I270" s="13"/>
      <c r="J270" s="20"/>
      <c r="K270" s="13"/>
      <c r="L270" s="21"/>
      <c r="M270" s="16" t="s">
        <v>17</v>
      </c>
      <c r="N270" s="12" t="s">
        <v>17</v>
      </c>
      <c r="O270" s="13"/>
    </row>
    <row r="271" spans="1:15" s="23" customFormat="1" ht="21">
      <c r="A271" s="13"/>
      <c r="B271" s="30" t="s">
        <v>239</v>
      </c>
      <c r="C271" s="13" t="s">
        <v>17</v>
      </c>
      <c r="D271" s="64" t="s">
        <v>17</v>
      </c>
      <c r="E271" s="29"/>
      <c r="F271" s="13" t="s">
        <v>17</v>
      </c>
      <c r="G271" s="20"/>
      <c r="H271" s="13"/>
      <c r="I271" s="20"/>
      <c r="J271" s="83"/>
      <c r="K271" s="13"/>
      <c r="L271" s="21"/>
      <c r="M271" s="16" t="s">
        <v>17</v>
      </c>
      <c r="N271" s="20" t="s">
        <v>17</v>
      </c>
      <c r="O271" s="13"/>
    </row>
    <row r="272" spans="1:15" ht="21">
      <c r="A272" s="13">
        <v>155</v>
      </c>
      <c r="B272" s="61" t="s">
        <v>240</v>
      </c>
      <c r="C272" s="13" t="s">
        <v>40</v>
      </c>
      <c r="D272" s="64" t="s">
        <v>44</v>
      </c>
      <c r="E272" s="29">
        <v>411550</v>
      </c>
      <c r="F272" s="13" t="s">
        <v>132</v>
      </c>
      <c r="G272" s="13" t="s">
        <v>17</v>
      </c>
      <c r="H272" s="20"/>
      <c r="I272" s="13"/>
      <c r="J272" s="20"/>
      <c r="K272" s="13"/>
      <c r="L272" s="21"/>
      <c r="M272" s="16">
        <f>E272-L272</f>
        <v>411550</v>
      </c>
      <c r="N272" s="20" t="s">
        <v>252</v>
      </c>
      <c r="O272" s="13" t="s">
        <v>279</v>
      </c>
    </row>
    <row r="273" spans="1:15" s="23" customFormat="1" ht="21">
      <c r="A273" s="13"/>
      <c r="B273" s="30" t="s">
        <v>110</v>
      </c>
      <c r="C273" s="13" t="s">
        <v>17</v>
      </c>
      <c r="D273" s="64" t="s">
        <v>17</v>
      </c>
      <c r="E273" s="29"/>
      <c r="F273" s="20" t="s">
        <v>17</v>
      </c>
      <c r="G273" s="13" t="s">
        <v>17</v>
      </c>
      <c r="H273" s="20"/>
      <c r="I273" s="13"/>
      <c r="J273" s="20"/>
      <c r="K273" s="13"/>
      <c r="L273" s="16"/>
      <c r="M273" s="16" t="s">
        <v>17</v>
      </c>
      <c r="N273" s="53" t="s">
        <v>17</v>
      </c>
      <c r="O273" s="13"/>
    </row>
    <row r="274" spans="1:15" ht="21">
      <c r="A274" s="13">
        <v>156</v>
      </c>
      <c r="B274" s="61" t="s">
        <v>241</v>
      </c>
      <c r="C274" s="13" t="s">
        <v>40</v>
      </c>
      <c r="D274" s="64" t="s">
        <v>44</v>
      </c>
      <c r="E274" s="29">
        <v>411550</v>
      </c>
      <c r="F274" s="13" t="s">
        <v>132</v>
      </c>
      <c r="G274" s="13" t="s">
        <v>17</v>
      </c>
      <c r="H274" s="20"/>
      <c r="I274" s="13"/>
      <c r="J274" s="20"/>
      <c r="K274" s="13"/>
      <c r="L274" s="21"/>
      <c r="M274" s="16">
        <f>E274-L274</f>
        <v>411550</v>
      </c>
      <c r="N274" s="12" t="s">
        <v>252</v>
      </c>
      <c r="O274" s="13" t="s">
        <v>279</v>
      </c>
    </row>
    <row r="275" spans="1:15" ht="21">
      <c r="A275" s="13"/>
      <c r="B275" s="61" t="s">
        <v>242</v>
      </c>
      <c r="C275" s="13" t="s">
        <v>17</v>
      </c>
      <c r="D275" s="64" t="s">
        <v>17</v>
      </c>
      <c r="E275" s="29"/>
      <c r="F275" s="13" t="s">
        <v>17</v>
      </c>
      <c r="G275" s="13"/>
      <c r="H275" s="20"/>
      <c r="I275" s="13"/>
      <c r="J275" s="20"/>
      <c r="K275" s="13"/>
      <c r="L275" s="21"/>
      <c r="M275" s="16" t="s">
        <v>17</v>
      </c>
      <c r="N275" s="20" t="s">
        <v>17</v>
      </c>
      <c r="O275" s="13"/>
    </row>
    <row r="276" spans="1:15" ht="21">
      <c r="A276" s="13">
        <v>157</v>
      </c>
      <c r="B276" s="66" t="s">
        <v>243</v>
      </c>
      <c r="C276" s="13" t="s">
        <v>40</v>
      </c>
      <c r="D276" s="64" t="s">
        <v>44</v>
      </c>
      <c r="E276" s="29">
        <v>450000</v>
      </c>
      <c r="F276" s="13" t="s">
        <v>132</v>
      </c>
      <c r="G276" s="13" t="s">
        <v>17</v>
      </c>
      <c r="H276" s="20"/>
      <c r="I276" s="13"/>
      <c r="J276" s="20"/>
      <c r="K276" s="13"/>
      <c r="L276" s="21"/>
      <c r="M276" s="16">
        <f>E276-L276</f>
        <v>450000</v>
      </c>
      <c r="N276" s="20" t="s">
        <v>252</v>
      </c>
      <c r="O276" s="13" t="s">
        <v>279</v>
      </c>
    </row>
    <row r="277" spans="1:18" ht="21">
      <c r="A277" s="13"/>
      <c r="B277" s="61" t="s">
        <v>244</v>
      </c>
      <c r="C277" s="13" t="s">
        <v>17</v>
      </c>
      <c r="D277" s="64" t="s">
        <v>17</v>
      </c>
      <c r="E277" s="29"/>
      <c r="F277" s="13" t="s">
        <v>17</v>
      </c>
      <c r="G277" s="13"/>
      <c r="H277" s="20"/>
      <c r="I277" s="13"/>
      <c r="J277" s="20"/>
      <c r="K277" s="13"/>
      <c r="L277" s="21"/>
      <c r="M277" s="16" t="s">
        <v>17</v>
      </c>
      <c r="N277" s="12" t="s">
        <v>17</v>
      </c>
      <c r="O277" s="13"/>
      <c r="P277" s="19"/>
      <c r="Q277" s="46"/>
      <c r="R277" s="46"/>
    </row>
    <row r="278" spans="1:18" ht="21">
      <c r="A278" s="9"/>
      <c r="B278" s="68"/>
      <c r="C278" s="9"/>
      <c r="D278" s="77"/>
      <c r="E278" s="70"/>
      <c r="F278" s="9"/>
      <c r="G278" s="9"/>
      <c r="H278" s="71"/>
      <c r="I278" s="9"/>
      <c r="J278" s="71"/>
      <c r="K278" s="9"/>
      <c r="L278" s="78"/>
      <c r="M278" s="72"/>
      <c r="N278" s="73"/>
      <c r="O278" s="9"/>
      <c r="P278" s="19"/>
      <c r="Q278" s="46"/>
      <c r="R278" s="46"/>
    </row>
    <row r="279" spans="1:15" s="23" customFormat="1" ht="21">
      <c r="A279" s="13">
        <v>158</v>
      </c>
      <c r="B279" s="61" t="s">
        <v>258</v>
      </c>
      <c r="C279" s="13" t="s">
        <v>40</v>
      </c>
      <c r="D279" s="64" t="s">
        <v>44</v>
      </c>
      <c r="E279" s="29">
        <v>400000</v>
      </c>
      <c r="F279" s="13" t="s">
        <v>132</v>
      </c>
      <c r="G279" s="13" t="s">
        <v>17</v>
      </c>
      <c r="H279" s="20"/>
      <c r="I279" s="13"/>
      <c r="J279" s="20"/>
      <c r="K279" s="13"/>
      <c r="L279" s="21"/>
      <c r="M279" s="16">
        <f>E279-L279</f>
        <v>400000</v>
      </c>
      <c r="N279" s="12" t="s">
        <v>252</v>
      </c>
      <c r="O279" s="13" t="s">
        <v>279</v>
      </c>
    </row>
    <row r="280" spans="1:15" s="23" customFormat="1" ht="21">
      <c r="A280" s="56"/>
      <c r="B280" s="61" t="s">
        <v>257</v>
      </c>
      <c r="C280" s="24"/>
      <c r="D280" s="64"/>
      <c r="E280" s="29"/>
      <c r="F280" s="13"/>
      <c r="G280" s="13"/>
      <c r="H280" s="13"/>
      <c r="I280" s="13"/>
      <c r="J280" s="13"/>
      <c r="K280" s="13"/>
      <c r="L280" s="21"/>
      <c r="M280" s="16"/>
      <c r="N280" s="12"/>
      <c r="O280" s="13"/>
    </row>
    <row r="281" spans="1:15" s="23" customFormat="1" ht="21">
      <c r="A281" s="56">
        <v>159</v>
      </c>
      <c r="B281" s="61" t="s">
        <v>266</v>
      </c>
      <c r="C281" s="13" t="s">
        <v>40</v>
      </c>
      <c r="D281" s="64" t="s">
        <v>44</v>
      </c>
      <c r="E281" s="29">
        <v>33000</v>
      </c>
      <c r="F281" s="13" t="s">
        <v>132</v>
      </c>
      <c r="G281" s="13" t="s">
        <v>17</v>
      </c>
      <c r="H281" s="13"/>
      <c r="I281" s="13"/>
      <c r="J281" s="13"/>
      <c r="K281" s="13" t="s">
        <v>253</v>
      </c>
      <c r="L281" s="21">
        <v>33000</v>
      </c>
      <c r="M281" s="16">
        <f>E281-L281</f>
        <v>0</v>
      </c>
      <c r="N281" s="12" t="s">
        <v>252</v>
      </c>
      <c r="O281" s="13"/>
    </row>
    <row r="282" spans="1:15" s="23" customFormat="1" ht="21">
      <c r="A282" s="56"/>
      <c r="B282" s="61" t="s">
        <v>267</v>
      </c>
      <c r="C282" s="24"/>
      <c r="D282" s="64"/>
      <c r="E282" s="29"/>
      <c r="F282" s="13"/>
      <c r="G282" s="13"/>
      <c r="H282" s="13"/>
      <c r="I282" s="13"/>
      <c r="J282" s="13"/>
      <c r="K282" s="13"/>
      <c r="L282" s="21"/>
      <c r="M282" s="16"/>
      <c r="N282" s="12"/>
      <c r="O282" s="13"/>
    </row>
    <row r="283" spans="1:15" s="23" customFormat="1" ht="21">
      <c r="A283" s="13">
        <v>160</v>
      </c>
      <c r="B283" s="61" t="s">
        <v>26</v>
      </c>
      <c r="C283" s="24" t="s">
        <v>37</v>
      </c>
      <c r="D283" s="64" t="s">
        <v>44</v>
      </c>
      <c r="E283" s="67">
        <v>36000</v>
      </c>
      <c r="F283" s="13" t="s">
        <v>132</v>
      </c>
      <c r="G283" s="13"/>
      <c r="H283" s="13"/>
      <c r="I283" s="13"/>
      <c r="J283" s="13"/>
      <c r="K283" s="13" t="s">
        <v>253</v>
      </c>
      <c r="L283" s="21">
        <v>36000</v>
      </c>
      <c r="M283" s="16">
        <f>E283-L283</f>
        <v>0</v>
      </c>
      <c r="N283" s="12" t="s">
        <v>252</v>
      </c>
      <c r="O283" s="13" t="s">
        <v>255</v>
      </c>
    </row>
    <row r="284" spans="1:15" s="23" customFormat="1" ht="21">
      <c r="A284" s="13">
        <v>161</v>
      </c>
      <c r="B284" s="61" t="s">
        <v>262</v>
      </c>
      <c r="C284" s="24" t="s">
        <v>27</v>
      </c>
      <c r="D284" s="64" t="s">
        <v>44</v>
      </c>
      <c r="E284" s="67">
        <v>5000</v>
      </c>
      <c r="F284" s="13" t="s">
        <v>132</v>
      </c>
      <c r="G284" s="20"/>
      <c r="H284" s="13"/>
      <c r="I284" s="20"/>
      <c r="J284" s="13"/>
      <c r="K284" s="13" t="s">
        <v>253</v>
      </c>
      <c r="L284" s="21">
        <v>4150</v>
      </c>
      <c r="M284" s="16">
        <f>E284-L284</f>
        <v>850</v>
      </c>
      <c r="N284" s="12" t="s">
        <v>252</v>
      </c>
      <c r="O284" s="13" t="s">
        <v>255</v>
      </c>
    </row>
    <row r="285" spans="1:15" s="23" customFormat="1" ht="21">
      <c r="A285" s="13"/>
      <c r="B285" s="92" t="s">
        <v>289</v>
      </c>
      <c r="C285" s="24"/>
      <c r="D285" s="64"/>
      <c r="E285" s="67"/>
      <c r="F285" s="13"/>
      <c r="G285" s="20"/>
      <c r="H285" s="13"/>
      <c r="I285" s="20"/>
      <c r="J285" s="13"/>
      <c r="K285" s="13"/>
      <c r="L285" s="21"/>
      <c r="M285" s="16"/>
      <c r="N285" s="12"/>
      <c r="O285" s="13"/>
    </row>
    <row r="286" spans="1:15" s="23" customFormat="1" ht="21">
      <c r="A286" s="13">
        <v>1</v>
      </c>
      <c r="B286" s="61" t="s">
        <v>276</v>
      </c>
      <c r="C286" s="24" t="s">
        <v>31</v>
      </c>
      <c r="D286" s="85" t="s">
        <v>282</v>
      </c>
      <c r="E286" s="67">
        <v>20000</v>
      </c>
      <c r="F286" s="13" t="s">
        <v>132</v>
      </c>
      <c r="G286" s="20"/>
      <c r="H286" s="13"/>
      <c r="I286" s="20"/>
      <c r="J286" s="13"/>
      <c r="K286" s="13" t="s">
        <v>253</v>
      </c>
      <c r="L286" s="21">
        <v>20000</v>
      </c>
      <c r="M286" s="16">
        <f aca="true" t="shared" si="3" ref="M286:M304">E286-L286</f>
        <v>0</v>
      </c>
      <c r="N286" s="12" t="s">
        <v>252</v>
      </c>
      <c r="O286" s="13" t="s">
        <v>283</v>
      </c>
    </row>
    <row r="287" spans="1:15" s="23" customFormat="1" ht="21">
      <c r="A287" s="13">
        <v>2</v>
      </c>
      <c r="B287" s="61" t="s">
        <v>277</v>
      </c>
      <c r="C287" s="24" t="s">
        <v>31</v>
      </c>
      <c r="D287" s="85" t="s">
        <v>282</v>
      </c>
      <c r="E287" s="67">
        <v>5000</v>
      </c>
      <c r="F287" s="13" t="s">
        <v>132</v>
      </c>
      <c r="G287" s="20"/>
      <c r="H287" s="13"/>
      <c r="I287" s="20"/>
      <c r="J287" s="13"/>
      <c r="K287" s="13" t="s">
        <v>253</v>
      </c>
      <c r="L287" s="21">
        <v>4800</v>
      </c>
      <c r="M287" s="16">
        <f t="shared" si="3"/>
        <v>200</v>
      </c>
      <c r="N287" s="12" t="s">
        <v>252</v>
      </c>
      <c r="O287" s="13" t="s">
        <v>278</v>
      </c>
    </row>
    <row r="288" spans="1:15" s="23" customFormat="1" ht="21">
      <c r="A288" s="13"/>
      <c r="B288" s="92" t="s">
        <v>290</v>
      </c>
      <c r="C288" s="24"/>
      <c r="D288" s="85"/>
      <c r="E288" s="67"/>
      <c r="F288" s="13"/>
      <c r="G288" s="20"/>
      <c r="H288" s="13"/>
      <c r="I288" s="20"/>
      <c r="J288" s="13"/>
      <c r="K288" s="13"/>
      <c r="L288" s="21"/>
      <c r="M288" s="16"/>
      <c r="N288" s="12"/>
      <c r="O288" s="13"/>
    </row>
    <row r="289" spans="1:15" s="23" customFormat="1" ht="21">
      <c r="A289" s="13"/>
      <c r="B289" s="91" t="s">
        <v>294</v>
      </c>
      <c r="C289" s="24"/>
      <c r="D289" s="85"/>
      <c r="E289" s="67"/>
      <c r="F289" s="13"/>
      <c r="G289" s="20"/>
      <c r="H289" s="13"/>
      <c r="I289" s="20"/>
      <c r="J289" s="13"/>
      <c r="K289" s="13"/>
      <c r="L289" s="21"/>
      <c r="M289" s="16"/>
      <c r="N289" s="12"/>
      <c r="O289" s="13"/>
    </row>
    <row r="290" spans="1:15" s="23" customFormat="1" ht="21">
      <c r="A290" s="13"/>
      <c r="B290" s="91" t="s">
        <v>295</v>
      </c>
      <c r="C290" s="24"/>
      <c r="D290" s="85"/>
      <c r="E290" s="67"/>
      <c r="F290" s="13"/>
      <c r="G290" s="20"/>
      <c r="H290" s="13"/>
      <c r="I290" s="20"/>
      <c r="J290" s="13"/>
      <c r="K290" s="13"/>
      <c r="L290" s="21"/>
      <c r="M290" s="16"/>
      <c r="N290" s="12"/>
      <c r="O290" s="13"/>
    </row>
    <row r="291" spans="1:15" s="23" customFormat="1" ht="21">
      <c r="A291" s="13">
        <v>1</v>
      </c>
      <c r="B291" s="61" t="s">
        <v>298</v>
      </c>
      <c r="C291" s="24" t="s">
        <v>31</v>
      </c>
      <c r="D291" s="85" t="s">
        <v>282</v>
      </c>
      <c r="E291" s="67">
        <v>204000</v>
      </c>
      <c r="F291" s="13" t="s">
        <v>132</v>
      </c>
      <c r="G291" s="20"/>
      <c r="H291" s="13"/>
      <c r="I291" s="20"/>
      <c r="J291" s="13"/>
      <c r="K291" s="13" t="s">
        <v>253</v>
      </c>
      <c r="L291" s="21">
        <v>204000</v>
      </c>
      <c r="M291" s="16">
        <f>E291-L291</f>
        <v>0</v>
      </c>
      <c r="N291" s="12" t="s">
        <v>252</v>
      </c>
      <c r="O291" s="13" t="s">
        <v>291</v>
      </c>
    </row>
    <row r="292" spans="1:15" s="23" customFormat="1" ht="21">
      <c r="A292" s="13"/>
      <c r="B292" s="91" t="s">
        <v>296</v>
      </c>
      <c r="C292" s="24"/>
      <c r="D292" s="85"/>
      <c r="E292" s="67"/>
      <c r="F292" s="13"/>
      <c r="G292" s="20"/>
      <c r="H292" s="13"/>
      <c r="I292" s="20"/>
      <c r="J292" s="13"/>
      <c r="K292" s="13"/>
      <c r="L292" s="21"/>
      <c r="M292" s="16"/>
      <c r="N292" s="12"/>
      <c r="O292" s="13"/>
    </row>
    <row r="293" spans="1:15" s="23" customFormat="1" ht="21">
      <c r="A293" s="13">
        <v>2</v>
      </c>
      <c r="B293" s="61" t="s">
        <v>299</v>
      </c>
      <c r="C293" s="24" t="s">
        <v>31</v>
      </c>
      <c r="D293" s="85" t="s">
        <v>282</v>
      </c>
      <c r="E293" s="67">
        <v>9000</v>
      </c>
      <c r="F293" s="13" t="s">
        <v>132</v>
      </c>
      <c r="G293" s="20"/>
      <c r="H293" s="13"/>
      <c r="I293" s="20"/>
      <c r="J293" s="13"/>
      <c r="K293" s="13" t="s">
        <v>253</v>
      </c>
      <c r="L293" s="21">
        <v>9000</v>
      </c>
      <c r="M293" s="16">
        <f t="shared" si="3"/>
        <v>0</v>
      </c>
      <c r="N293" s="12" t="s">
        <v>252</v>
      </c>
      <c r="O293" s="13" t="s">
        <v>291</v>
      </c>
    </row>
    <row r="294" spans="1:15" s="23" customFormat="1" ht="21">
      <c r="A294" s="13">
        <v>3</v>
      </c>
      <c r="B294" s="61" t="s">
        <v>297</v>
      </c>
      <c r="C294" s="24" t="s">
        <v>31</v>
      </c>
      <c r="D294" s="85" t="s">
        <v>282</v>
      </c>
      <c r="E294" s="67">
        <v>7500</v>
      </c>
      <c r="F294" s="13" t="s">
        <v>132</v>
      </c>
      <c r="G294" s="20"/>
      <c r="H294" s="13"/>
      <c r="I294" s="20"/>
      <c r="J294" s="13"/>
      <c r="K294" s="13" t="s">
        <v>253</v>
      </c>
      <c r="L294" s="21">
        <v>7500</v>
      </c>
      <c r="M294" s="16">
        <f t="shared" si="3"/>
        <v>0</v>
      </c>
      <c r="N294" s="12" t="s">
        <v>252</v>
      </c>
      <c r="O294" s="13" t="s">
        <v>278</v>
      </c>
    </row>
    <row r="295" spans="1:15" s="23" customFormat="1" ht="21">
      <c r="A295" s="13">
        <v>4</v>
      </c>
      <c r="B295" s="61" t="s">
        <v>300</v>
      </c>
      <c r="C295" s="24" t="s">
        <v>31</v>
      </c>
      <c r="D295" s="85" t="s">
        <v>282</v>
      </c>
      <c r="E295" s="67">
        <v>5600</v>
      </c>
      <c r="F295" s="13" t="s">
        <v>132</v>
      </c>
      <c r="G295" s="20"/>
      <c r="H295" s="13"/>
      <c r="I295" s="20"/>
      <c r="J295" s="13"/>
      <c r="K295" s="13" t="s">
        <v>253</v>
      </c>
      <c r="L295" s="21">
        <v>5600</v>
      </c>
      <c r="M295" s="16">
        <f t="shared" si="3"/>
        <v>0</v>
      </c>
      <c r="N295" s="12" t="s">
        <v>252</v>
      </c>
      <c r="O295" s="13" t="s">
        <v>278</v>
      </c>
    </row>
    <row r="296" spans="1:15" s="23" customFormat="1" ht="21">
      <c r="A296" s="13">
        <v>5</v>
      </c>
      <c r="B296" s="61" t="s">
        <v>303</v>
      </c>
      <c r="C296" s="24" t="s">
        <v>31</v>
      </c>
      <c r="D296" s="85" t="s">
        <v>282</v>
      </c>
      <c r="E296" s="67">
        <v>7800</v>
      </c>
      <c r="F296" s="13" t="s">
        <v>132</v>
      </c>
      <c r="G296" s="20"/>
      <c r="H296" s="13"/>
      <c r="I296" s="20"/>
      <c r="J296" s="13"/>
      <c r="K296" s="13" t="s">
        <v>253</v>
      </c>
      <c r="L296" s="21">
        <v>7800</v>
      </c>
      <c r="M296" s="16">
        <f t="shared" si="3"/>
        <v>0</v>
      </c>
      <c r="N296" s="12" t="s">
        <v>252</v>
      </c>
      <c r="O296" s="13" t="s">
        <v>278</v>
      </c>
    </row>
    <row r="297" spans="1:15" s="23" customFormat="1" ht="21">
      <c r="A297" s="13">
        <v>6</v>
      </c>
      <c r="B297" s="61" t="s">
        <v>302</v>
      </c>
      <c r="C297" s="24" t="s">
        <v>31</v>
      </c>
      <c r="D297" s="85" t="s">
        <v>282</v>
      </c>
      <c r="E297" s="67">
        <v>3500</v>
      </c>
      <c r="F297" s="13" t="s">
        <v>132</v>
      </c>
      <c r="G297" s="20"/>
      <c r="H297" s="13"/>
      <c r="I297" s="20"/>
      <c r="J297" s="13"/>
      <c r="K297" s="13" t="s">
        <v>253</v>
      </c>
      <c r="L297" s="21">
        <v>3500</v>
      </c>
      <c r="M297" s="16">
        <f t="shared" si="3"/>
        <v>0</v>
      </c>
      <c r="N297" s="12" t="s">
        <v>252</v>
      </c>
      <c r="O297" s="13" t="s">
        <v>291</v>
      </c>
    </row>
    <row r="298" spans="1:15" s="23" customFormat="1" ht="21">
      <c r="A298" s="13">
        <v>7</v>
      </c>
      <c r="B298" s="30" t="s">
        <v>301</v>
      </c>
      <c r="C298" s="13" t="s">
        <v>31</v>
      </c>
      <c r="D298" s="85" t="s">
        <v>282</v>
      </c>
      <c r="E298" s="67">
        <v>2980</v>
      </c>
      <c r="F298" s="20" t="s">
        <v>132</v>
      </c>
      <c r="G298" s="13"/>
      <c r="H298" s="20"/>
      <c r="I298" s="13"/>
      <c r="J298" s="20"/>
      <c r="K298" s="13" t="s">
        <v>253</v>
      </c>
      <c r="L298" s="16">
        <v>2980</v>
      </c>
      <c r="M298" s="21">
        <f t="shared" si="3"/>
        <v>0</v>
      </c>
      <c r="N298" s="53" t="s">
        <v>252</v>
      </c>
      <c r="O298" s="13" t="s">
        <v>278</v>
      </c>
    </row>
    <row r="299" spans="1:15" s="23" customFormat="1" ht="21">
      <c r="A299" s="13">
        <v>8</v>
      </c>
      <c r="B299" s="61" t="s">
        <v>304</v>
      </c>
      <c r="C299" s="24" t="s">
        <v>31</v>
      </c>
      <c r="D299" s="85" t="s">
        <v>282</v>
      </c>
      <c r="E299" s="67">
        <v>3980</v>
      </c>
      <c r="F299" s="13" t="s">
        <v>132</v>
      </c>
      <c r="G299" s="20"/>
      <c r="H299" s="13"/>
      <c r="I299" s="20"/>
      <c r="J299" s="13"/>
      <c r="K299" s="13" t="s">
        <v>253</v>
      </c>
      <c r="L299" s="21">
        <v>3980</v>
      </c>
      <c r="M299" s="16">
        <f t="shared" si="3"/>
        <v>0</v>
      </c>
      <c r="N299" s="12" t="s">
        <v>252</v>
      </c>
      <c r="O299" s="13" t="s">
        <v>278</v>
      </c>
    </row>
    <row r="300" spans="1:15" s="23" customFormat="1" ht="21">
      <c r="A300" s="13">
        <v>9</v>
      </c>
      <c r="B300" s="30" t="s">
        <v>305</v>
      </c>
      <c r="C300" s="13" t="s">
        <v>31</v>
      </c>
      <c r="D300" s="85" t="s">
        <v>282</v>
      </c>
      <c r="E300" s="67">
        <v>3000</v>
      </c>
      <c r="F300" s="20" t="s">
        <v>132</v>
      </c>
      <c r="G300" s="13"/>
      <c r="H300" s="20"/>
      <c r="I300" s="13"/>
      <c r="J300" s="20"/>
      <c r="K300" s="13" t="s">
        <v>253</v>
      </c>
      <c r="L300" s="21">
        <v>3000</v>
      </c>
      <c r="M300" s="16">
        <f>E300-L300</f>
        <v>0</v>
      </c>
      <c r="N300" s="12" t="s">
        <v>252</v>
      </c>
      <c r="O300" s="13" t="s">
        <v>278</v>
      </c>
    </row>
    <row r="301" spans="1:15" s="23" customFormat="1" ht="21">
      <c r="A301" s="9">
        <v>10</v>
      </c>
      <c r="B301" s="68" t="s">
        <v>306</v>
      </c>
      <c r="C301" s="69" t="s">
        <v>31</v>
      </c>
      <c r="D301" s="90" t="s">
        <v>282</v>
      </c>
      <c r="E301" s="84">
        <v>13580</v>
      </c>
      <c r="F301" s="9" t="s">
        <v>132</v>
      </c>
      <c r="G301" s="71"/>
      <c r="H301" s="9"/>
      <c r="I301" s="71"/>
      <c r="J301" s="9"/>
      <c r="K301" s="9" t="s">
        <v>253</v>
      </c>
      <c r="L301" s="78">
        <v>13580</v>
      </c>
      <c r="M301" s="72">
        <f t="shared" si="3"/>
        <v>0</v>
      </c>
      <c r="N301" s="73" t="s">
        <v>252</v>
      </c>
      <c r="O301" s="9" t="s">
        <v>278</v>
      </c>
    </row>
    <row r="302" spans="1:15" s="23" customFormat="1" ht="21">
      <c r="A302" s="13">
        <v>11</v>
      </c>
      <c r="B302" s="61" t="s">
        <v>307</v>
      </c>
      <c r="C302" s="24" t="s">
        <v>31</v>
      </c>
      <c r="D302" s="85" t="s">
        <v>282</v>
      </c>
      <c r="E302" s="67">
        <v>59000</v>
      </c>
      <c r="F302" s="13" t="s">
        <v>132</v>
      </c>
      <c r="G302" s="20"/>
      <c r="H302" s="13"/>
      <c r="I302" s="20"/>
      <c r="J302" s="13"/>
      <c r="K302" s="13" t="s">
        <v>253</v>
      </c>
      <c r="L302" s="21">
        <v>59000</v>
      </c>
      <c r="M302" s="16">
        <f t="shared" si="3"/>
        <v>0</v>
      </c>
      <c r="N302" s="12" t="s">
        <v>252</v>
      </c>
      <c r="O302" s="13" t="s">
        <v>278</v>
      </c>
    </row>
    <row r="303" spans="1:15" s="23" customFormat="1" ht="21">
      <c r="A303" s="13">
        <v>12</v>
      </c>
      <c r="B303" s="61" t="s">
        <v>308</v>
      </c>
      <c r="C303" s="24" t="s">
        <v>31</v>
      </c>
      <c r="D303" s="85" t="s">
        <v>282</v>
      </c>
      <c r="E303" s="67">
        <v>8000</v>
      </c>
      <c r="F303" s="13" t="s">
        <v>132</v>
      </c>
      <c r="G303" s="20"/>
      <c r="H303" s="13"/>
      <c r="I303" s="20"/>
      <c r="J303" s="13"/>
      <c r="K303" s="13" t="s">
        <v>253</v>
      </c>
      <c r="L303" s="21">
        <v>8000</v>
      </c>
      <c r="M303" s="16">
        <f t="shared" si="3"/>
        <v>0</v>
      </c>
      <c r="N303" s="12" t="s">
        <v>252</v>
      </c>
      <c r="O303" s="13" t="s">
        <v>278</v>
      </c>
    </row>
    <row r="304" spans="1:15" s="23" customFormat="1" ht="21">
      <c r="A304" s="13">
        <v>13</v>
      </c>
      <c r="B304" s="61" t="s">
        <v>309</v>
      </c>
      <c r="C304" s="24" t="s">
        <v>31</v>
      </c>
      <c r="D304" s="85" t="s">
        <v>282</v>
      </c>
      <c r="E304" s="67">
        <v>6790</v>
      </c>
      <c r="F304" s="13" t="s">
        <v>132</v>
      </c>
      <c r="G304" s="20"/>
      <c r="H304" s="13"/>
      <c r="I304" s="20"/>
      <c r="J304" s="13"/>
      <c r="K304" s="13" t="s">
        <v>253</v>
      </c>
      <c r="L304" s="21">
        <v>6790</v>
      </c>
      <c r="M304" s="16">
        <f t="shared" si="3"/>
        <v>0</v>
      </c>
      <c r="N304" s="12" t="s">
        <v>252</v>
      </c>
      <c r="O304" s="13" t="s">
        <v>278</v>
      </c>
    </row>
    <row r="305" spans="1:15" s="23" customFormat="1" ht="21">
      <c r="A305" s="13">
        <v>14</v>
      </c>
      <c r="B305" s="30" t="s">
        <v>310</v>
      </c>
      <c r="C305" s="13" t="s">
        <v>31</v>
      </c>
      <c r="D305" s="85" t="s">
        <v>282</v>
      </c>
      <c r="E305" s="67">
        <v>40590</v>
      </c>
      <c r="F305" s="20" t="s">
        <v>132</v>
      </c>
      <c r="G305" s="13"/>
      <c r="H305" s="20"/>
      <c r="I305" s="13"/>
      <c r="J305" s="20"/>
      <c r="K305" s="13" t="s">
        <v>253</v>
      </c>
      <c r="L305" s="21">
        <v>40590</v>
      </c>
      <c r="M305" s="16">
        <f>E305-L305</f>
        <v>0</v>
      </c>
      <c r="N305" s="12" t="s">
        <v>252</v>
      </c>
      <c r="O305" s="13" t="s">
        <v>278</v>
      </c>
    </row>
    <row r="306" spans="1:15" s="23" customFormat="1" ht="21">
      <c r="A306" s="13">
        <v>15</v>
      </c>
      <c r="B306" s="91" t="s">
        <v>292</v>
      </c>
      <c r="C306" s="13" t="s">
        <v>31</v>
      </c>
      <c r="D306" s="85" t="s">
        <v>282</v>
      </c>
      <c r="E306" s="67">
        <v>124680</v>
      </c>
      <c r="F306" s="13" t="s">
        <v>132</v>
      </c>
      <c r="G306" s="20"/>
      <c r="H306" s="13"/>
      <c r="I306" s="20"/>
      <c r="J306" s="13"/>
      <c r="K306" s="13" t="s">
        <v>253</v>
      </c>
      <c r="L306" s="21">
        <v>124679.5</v>
      </c>
      <c r="M306" s="16">
        <f>E306-L306</f>
        <v>0.5</v>
      </c>
      <c r="N306" s="12" t="s">
        <v>252</v>
      </c>
      <c r="O306" s="13"/>
    </row>
    <row r="307" spans="1:15" s="23" customFormat="1" ht="21">
      <c r="A307" s="9"/>
      <c r="B307" s="68"/>
      <c r="C307" s="69"/>
      <c r="D307" s="86"/>
      <c r="E307" s="84"/>
      <c r="F307" s="9"/>
      <c r="G307" s="71"/>
      <c r="H307" s="9"/>
      <c r="I307" s="71"/>
      <c r="J307" s="9"/>
      <c r="K307" s="9"/>
      <c r="L307" s="78"/>
      <c r="M307" s="72"/>
      <c r="N307" s="73"/>
      <c r="O307" s="9"/>
    </row>
    <row r="308" spans="1:16" s="23" customFormat="1" ht="21">
      <c r="A308" s="20"/>
      <c r="C308" s="20"/>
      <c r="D308" s="74"/>
      <c r="E308" s="75"/>
      <c r="F308" s="20"/>
      <c r="G308" s="20"/>
      <c r="H308" s="20"/>
      <c r="I308" s="20"/>
      <c r="J308" s="20"/>
      <c r="K308" s="20"/>
      <c r="L308" s="21" t="s">
        <v>17</v>
      </c>
      <c r="M308" s="26"/>
      <c r="N308" s="12"/>
      <c r="O308" s="20"/>
      <c r="P308" s="32"/>
    </row>
    <row r="309" spans="1:15" ht="21">
      <c r="A309" s="244" t="s">
        <v>285</v>
      </c>
      <c r="B309" s="244"/>
      <c r="C309" s="244"/>
      <c r="D309" s="244"/>
      <c r="E309" s="244"/>
      <c r="F309" s="244"/>
      <c r="G309" s="244"/>
      <c r="H309" s="244"/>
      <c r="I309" s="244"/>
      <c r="J309" s="244"/>
      <c r="K309" s="244"/>
      <c r="L309" s="244"/>
      <c r="M309" s="244"/>
      <c r="N309" s="244"/>
      <c r="O309" s="244"/>
    </row>
    <row r="310" spans="1:15" ht="21">
      <c r="A310" s="245" t="s">
        <v>286</v>
      </c>
      <c r="B310" s="245"/>
      <c r="C310" s="245"/>
      <c r="D310" s="245"/>
      <c r="E310" s="245"/>
      <c r="F310" s="245"/>
      <c r="G310" s="245"/>
      <c r="H310" s="245"/>
      <c r="I310" s="245"/>
      <c r="J310" s="245"/>
      <c r="K310" s="245"/>
      <c r="L310" s="245"/>
      <c r="M310" s="245"/>
      <c r="N310" s="245"/>
      <c r="O310" s="245"/>
    </row>
    <row r="311" spans="1:15" ht="2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</row>
    <row r="312" spans="1:15" ht="21">
      <c r="A312" s="244" t="s">
        <v>287</v>
      </c>
      <c r="B312" s="244"/>
      <c r="C312" s="244"/>
      <c r="D312" s="244"/>
      <c r="E312" s="244"/>
      <c r="F312" s="244"/>
      <c r="G312" s="244"/>
      <c r="H312" s="244"/>
      <c r="I312" s="244"/>
      <c r="J312" s="244"/>
      <c r="K312" s="244"/>
      <c r="L312" s="244"/>
      <c r="M312" s="244"/>
      <c r="N312" s="244"/>
      <c r="O312" s="244"/>
    </row>
    <row r="313" spans="1:15" ht="21">
      <c r="A313" s="245" t="s">
        <v>288</v>
      </c>
      <c r="B313" s="245"/>
      <c r="C313" s="245"/>
      <c r="D313" s="245"/>
      <c r="E313" s="245"/>
      <c r="F313" s="245"/>
      <c r="G313" s="245"/>
      <c r="H313" s="245"/>
      <c r="I313" s="245"/>
      <c r="J313" s="245"/>
      <c r="K313" s="245"/>
      <c r="L313" s="245"/>
      <c r="M313" s="245"/>
      <c r="N313" s="245"/>
      <c r="O313" s="245"/>
    </row>
    <row r="314" spans="1:15" s="23" customFormat="1" ht="21" customHeight="1">
      <c r="A314" s="27" t="s">
        <v>245</v>
      </c>
      <c r="C314" s="20"/>
      <c r="D314" s="20"/>
      <c r="E314" s="25"/>
      <c r="F314" s="20"/>
      <c r="G314" s="20"/>
      <c r="H314" s="20"/>
      <c r="I314" s="20"/>
      <c r="J314" s="20"/>
      <c r="K314" s="20"/>
      <c r="L314" s="22"/>
      <c r="M314" s="22"/>
      <c r="N314" s="20"/>
      <c r="O314" s="20"/>
    </row>
    <row r="315" spans="1:15" s="23" customFormat="1" ht="21" customHeight="1">
      <c r="A315" s="20"/>
      <c r="B315" s="28" t="s">
        <v>246</v>
      </c>
      <c r="C315" s="20"/>
      <c r="D315" s="20"/>
      <c r="E315" s="25"/>
      <c r="F315" s="20"/>
      <c r="G315" s="20"/>
      <c r="H315" s="20"/>
      <c r="I315" s="20"/>
      <c r="J315" s="20"/>
      <c r="K315" s="20"/>
      <c r="L315" s="22"/>
      <c r="M315" s="22"/>
      <c r="N315" s="20"/>
      <c r="O315" s="20"/>
    </row>
    <row r="316" spans="1:15" s="23" customFormat="1" ht="21" customHeight="1">
      <c r="A316" s="20"/>
      <c r="B316" s="28" t="s">
        <v>247</v>
      </c>
      <c r="C316" s="20"/>
      <c r="D316" s="20"/>
      <c r="E316" s="25"/>
      <c r="F316" s="20"/>
      <c r="G316" s="20"/>
      <c r="H316" s="20"/>
      <c r="I316" s="20"/>
      <c r="J316" s="20"/>
      <c r="K316" s="20"/>
      <c r="L316" s="22"/>
      <c r="M316" s="22"/>
      <c r="N316" s="20"/>
      <c r="O316" s="20"/>
    </row>
    <row r="317" spans="1:15" s="23" customFormat="1" ht="21" customHeight="1">
      <c r="A317" s="20"/>
      <c r="B317" s="28" t="s">
        <v>248</v>
      </c>
      <c r="C317" s="20"/>
      <c r="D317" s="20"/>
      <c r="E317" s="25"/>
      <c r="F317" s="20"/>
      <c r="G317" s="20"/>
      <c r="H317" s="20"/>
      <c r="I317" s="20"/>
      <c r="J317" s="20"/>
      <c r="K317" s="20"/>
      <c r="L317" s="22"/>
      <c r="M317" s="22"/>
      <c r="N317" s="20"/>
      <c r="O317" s="20"/>
    </row>
    <row r="318" spans="1:15" s="23" customFormat="1" ht="21" customHeight="1">
      <c r="A318" s="20"/>
      <c r="B318" s="28" t="s">
        <v>249</v>
      </c>
      <c r="C318" s="20"/>
      <c r="D318" s="20"/>
      <c r="E318" s="25"/>
      <c r="F318" s="20"/>
      <c r="G318" s="20"/>
      <c r="H318" s="20"/>
      <c r="I318" s="20"/>
      <c r="J318" s="20"/>
      <c r="K318" s="20"/>
      <c r="L318" s="22"/>
      <c r="M318" s="22"/>
      <c r="N318" s="20"/>
      <c r="O318" s="20"/>
    </row>
    <row r="319" spans="1:15" s="23" customFormat="1" ht="21" customHeight="1">
      <c r="A319" s="20"/>
      <c r="B319" s="28" t="s">
        <v>250</v>
      </c>
      <c r="C319" s="20"/>
      <c r="D319" s="20"/>
      <c r="E319" s="25"/>
      <c r="F319" s="20"/>
      <c r="G319" s="20"/>
      <c r="H319" s="20"/>
      <c r="I319" s="20"/>
      <c r="J319" s="20"/>
      <c r="K319" s="20"/>
      <c r="L319" s="22"/>
      <c r="M319" s="22"/>
      <c r="N319" s="20"/>
      <c r="O319" s="20"/>
    </row>
    <row r="320" spans="1:15" s="23" customFormat="1" ht="21" customHeight="1">
      <c r="A320" s="20"/>
      <c r="B320" s="28"/>
      <c r="C320" s="20"/>
      <c r="D320" s="20"/>
      <c r="E320" s="25"/>
      <c r="F320" s="20"/>
      <c r="G320" s="20"/>
      <c r="H320" s="20"/>
      <c r="I320" s="20"/>
      <c r="J320" s="20"/>
      <c r="K320" s="20"/>
      <c r="L320" s="22"/>
      <c r="M320" s="22"/>
      <c r="N320" s="20"/>
      <c r="O320" s="20"/>
    </row>
    <row r="321" spans="1:15" s="23" customFormat="1" ht="21" customHeight="1">
      <c r="A321" s="20"/>
      <c r="B321" s="23" t="s">
        <v>284</v>
      </c>
      <c r="C321" s="20"/>
      <c r="D321" s="20"/>
      <c r="E321" s="25"/>
      <c r="F321" s="20"/>
      <c r="G321" s="20"/>
      <c r="H321" s="20"/>
      <c r="I321" s="20"/>
      <c r="J321" s="20"/>
      <c r="K321" s="20"/>
      <c r="L321" s="22"/>
      <c r="M321" s="22"/>
      <c r="N321" s="20"/>
      <c r="O321" s="20"/>
    </row>
    <row r="322" spans="1:15" s="23" customFormat="1" ht="21" customHeight="1">
      <c r="A322" s="20"/>
      <c r="C322" s="20"/>
      <c r="D322" s="20"/>
      <c r="E322" s="25"/>
      <c r="F322" s="20"/>
      <c r="G322" s="20"/>
      <c r="H322" s="20"/>
      <c r="I322" s="20"/>
      <c r="J322" s="20"/>
      <c r="K322" s="20"/>
      <c r="L322" s="22"/>
      <c r="M322" s="22"/>
      <c r="N322" s="20"/>
      <c r="O322" s="20"/>
    </row>
    <row r="323" ht="21" customHeight="1"/>
    <row r="324" ht="21" customHeight="1"/>
  </sheetData>
  <mergeCells count="11">
    <mergeCell ref="G5:K5"/>
    <mergeCell ref="A309:O309"/>
    <mergeCell ref="A312:O312"/>
    <mergeCell ref="A313:O313"/>
    <mergeCell ref="A310:O310"/>
    <mergeCell ref="A4:L4"/>
    <mergeCell ref="M4:O4"/>
    <mergeCell ref="A2:L2"/>
    <mergeCell ref="M2:O2"/>
    <mergeCell ref="A3:L3"/>
    <mergeCell ref="M3:O3"/>
  </mergeCells>
  <printOptions/>
  <pageMargins left="0.25" right="0.2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54"/>
  <sheetViews>
    <sheetView workbookViewId="0" topLeftCell="A4">
      <selection activeCell="C12" sqref="C12"/>
    </sheetView>
  </sheetViews>
  <sheetFormatPr defaultColWidth="9.140625" defaultRowHeight="12.75"/>
  <cols>
    <col min="1" max="1" width="3.140625" style="1" customWidth="1"/>
    <col min="2" max="2" width="52.421875" style="1" customWidth="1"/>
    <col min="3" max="3" width="8.421875" style="0" customWidth="1"/>
    <col min="4" max="4" width="1.57421875" style="0" customWidth="1"/>
    <col min="5" max="5" width="7.8515625" style="0" customWidth="1"/>
    <col min="6" max="6" width="1.57421875" style="0" customWidth="1"/>
    <col min="7" max="7" width="5.28125" style="0" customWidth="1"/>
    <col min="8" max="8" width="7.8515625" style="0" customWidth="1"/>
    <col min="9" max="9" width="8.7109375" style="0" customWidth="1"/>
    <col min="10" max="10" width="1.8515625" style="0" customWidth="1"/>
    <col min="11" max="11" width="13.00390625" style="0" customWidth="1"/>
    <col min="12" max="12" width="10.28125" style="0" customWidth="1"/>
    <col min="13" max="13" width="5.140625" style="0" customWidth="1"/>
    <col min="14" max="14" width="10.421875" style="0" customWidth="1"/>
    <col min="15" max="15" width="16.28125" style="0" customWidth="1"/>
  </cols>
  <sheetData>
    <row r="1" spans="2:9" ht="21">
      <c r="B1" s="95"/>
      <c r="C1" s="96"/>
      <c r="D1" s="96"/>
      <c r="E1" s="96"/>
      <c r="F1" s="96"/>
      <c r="G1" s="96"/>
      <c r="H1" s="96"/>
      <c r="I1" s="96"/>
    </row>
    <row r="2" spans="1:15" ht="21">
      <c r="A2" s="246" t="s">
        <v>311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t="s">
        <v>312</v>
      </c>
    </row>
    <row r="3" spans="1:16" ht="21.75">
      <c r="A3" s="247" t="s">
        <v>313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97"/>
      <c r="P3" s="97"/>
    </row>
    <row r="4" spans="1:18" ht="22.5" customHeight="1">
      <c r="A4" s="247" t="s">
        <v>314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97"/>
      <c r="P4" s="98"/>
      <c r="Q4" s="98"/>
      <c r="R4" s="98"/>
    </row>
    <row r="5" spans="1:16" ht="18.75" customHeight="1">
      <c r="A5" s="99" t="s">
        <v>315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 t="s">
        <v>316</v>
      </c>
      <c r="N5" s="99"/>
      <c r="O5" s="99"/>
      <c r="P5" t="s">
        <v>317</v>
      </c>
    </row>
    <row r="6" spans="1:15" ht="18.75" customHeight="1">
      <c r="A6" s="100" t="s">
        <v>318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 t="s">
        <v>319</v>
      </c>
      <c r="N6" s="100"/>
      <c r="O6" s="100"/>
    </row>
    <row r="7" spans="1:59" s="107" customFormat="1" ht="21" customHeight="1">
      <c r="A7" s="6" t="s">
        <v>320</v>
      </c>
      <c r="B7" s="101"/>
      <c r="C7" s="248" t="s">
        <v>321</v>
      </c>
      <c r="D7" s="249"/>
      <c r="E7" s="248" t="s">
        <v>322</v>
      </c>
      <c r="F7" s="249"/>
      <c r="G7" s="248" t="s">
        <v>323</v>
      </c>
      <c r="H7" s="250"/>
      <c r="I7" s="250"/>
      <c r="J7" s="249"/>
      <c r="K7" s="101" t="s">
        <v>324</v>
      </c>
      <c r="L7" s="248" t="s">
        <v>325</v>
      </c>
      <c r="M7" s="249"/>
      <c r="N7" s="102" t="s">
        <v>326</v>
      </c>
      <c r="O7" s="103" t="s">
        <v>327</v>
      </c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6"/>
    </row>
    <row r="8" spans="1:59" s="107" customFormat="1" ht="19.5" customHeight="1">
      <c r="A8" s="13" t="s">
        <v>328</v>
      </c>
      <c r="B8" s="13" t="s">
        <v>329</v>
      </c>
      <c r="C8" s="108" t="s">
        <v>330</v>
      </c>
      <c r="D8" s="102" t="s">
        <v>331</v>
      </c>
      <c r="E8" s="102" t="s">
        <v>330</v>
      </c>
      <c r="F8" s="102" t="s">
        <v>331</v>
      </c>
      <c r="G8" s="109" t="s">
        <v>332</v>
      </c>
      <c r="H8" s="109" t="s">
        <v>333</v>
      </c>
      <c r="I8" s="109" t="s">
        <v>334</v>
      </c>
      <c r="J8" s="110" t="s">
        <v>331</v>
      </c>
      <c r="K8" s="109" t="s">
        <v>335</v>
      </c>
      <c r="L8" s="102" t="s">
        <v>330</v>
      </c>
      <c r="M8" s="109" t="s">
        <v>331</v>
      </c>
      <c r="N8" s="111" t="s">
        <v>335</v>
      </c>
      <c r="O8" s="112" t="s">
        <v>336</v>
      </c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13"/>
    </row>
    <row r="9" spans="1:59" s="107" customFormat="1" ht="20.25" customHeight="1">
      <c r="A9" s="9" t="s">
        <v>16</v>
      </c>
      <c r="B9" s="114"/>
      <c r="C9" s="115"/>
      <c r="D9" s="116" t="s">
        <v>337</v>
      </c>
      <c r="E9" s="117"/>
      <c r="F9" s="116" t="s">
        <v>337</v>
      </c>
      <c r="G9" s="118"/>
      <c r="H9" s="118"/>
      <c r="I9" s="118"/>
      <c r="J9" s="119" t="s">
        <v>337</v>
      </c>
      <c r="K9" s="118"/>
      <c r="L9" s="117"/>
      <c r="M9" s="120" t="s">
        <v>337</v>
      </c>
      <c r="N9" s="117"/>
      <c r="O9" s="120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13"/>
    </row>
    <row r="10" spans="1:59" s="107" customFormat="1" ht="17.25" customHeight="1">
      <c r="A10" s="13"/>
      <c r="B10" s="57" t="s">
        <v>338</v>
      </c>
      <c r="C10" s="104"/>
      <c r="D10" s="121"/>
      <c r="E10" s="101"/>
      <c r="F10" s="121"/>
      <c r="G10" s="122"/>
      <c r="H10" s="122"/>
      <c r="I10" s="122"/>
      <c r="J10" s="123"/>
      <c r="K10" s="122"/>
      <c r="L10" s="124"/>
      <c r="M10" s="125"/>
      <c r="N10" s="124"/>
      <c r="O10" s="112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13"/>
    </row>
    <row r="11" spans="1:59" s="107" customFormat="1" ht="20.25" customHeight="1">
      <c r="A11" s="13">
        <v>1</v>
      </c>
      <c r="B11" s="14" t="s">
        <v>339</v>
      </c>
      <c r="C11" s="104"/>
      <c r="D11" s="121"/>
      <c r="E11" s="122"/>
      <c r="F11" s="121"/>
      <c r="G11" s="122"/>
      <c r="H11" s="122"/>
      <c r="I11" s="122"/>
      <c r="J11" s="123"/>
      <c r="K11" s="122"/>
      <c r="L11" s="124"/>
      <c r="M11" s="125"/>
      <c r="N11" s="124"/>
      <c r="O11" s="112" t="s">
        <v>340</v>
      </c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13"/>
    </row>
    <row r="12" spans="1:59" s="107" customFormat="1" ht="18.75" customHeight="1">
      <c r="A12" s="13"/>
      <c r="B12" s="14" t="s">
        <v>341</v>
      </c>
      <c r="C12" s="104"/>
      <c r="D12" s="121"/>
      <c r="E12" s="122"/>
      <c r="F12" s="121"/>
      <c r="G12" s="122"/>
      <c r="H12" s="122"/>
      <c r="I12" s="122"/>
      <c r="J12" s="123"/>
      <c r="K12" s="122"/>
      <c r="L12" s="124"/>
      <c r="M12" s="125"/>
      <c r="N12" s="124"/>
      <c r="O12" s="125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13"/>
    </row>
    <row r="13" spans="1:59" s="107" customFormat="1" ht="20.25" customHeight="1">
      <c r="A13" s="13"/>
      <c r="B13" s="14" t="s">
        <v>342</v>
      </c>
      <c r="C13" s="104"/>
      <c r="D13" s="121"/>
      <c r="E13" s="122"/>
      <c r="F13" s="121"/>
      <c r="G13" s="122"/>
      <c r="H13" s="122"/>
      <c r="I13" s="122"/>
      <c r="J13" s="123"/>
      <c r="K13" s="122"/>
      <c r="L13" s="124"/>
      <c r="M13" s="125"/>
      <c r="N13" s="124"/>
      <c r="O13" s="125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13"/>
    </row>
    <row r="14" spans="1:59" s="107" customFormat="1" ht="18.75" customHeight="1">
      <c r="A14" s="13"/>
      <c r="B14" s="126" t="s">
        <v>343</v>
      </c>
      <c r="C14" s="104"/>
      <c r="D14" s="121"/>
      <c r="E14" s="122"/>
      <c r="F14" s="121"/>
      <c r="G14" s="122"/>
      <c r="H14" s="122"/>
      <c r="I14" s="122"/>
      <c r="J14" s="123"/>
      <c r="K14" s="122"/>
      <c r="L14" s="124"/>
      <c r="M14" s="125"/>
      <c r="N14" s="124"/>
      <c r="O14" s="125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13"/>
    </row>
    <row r="15" spans="1:59" s="107" customFormat="1" ht="7.5" customHeight="1">
      <c r="A15" s="13"/>
      <c r="B15" s="57"/>
      <c r="C15" s="104"/>
      <c r="D15" s="121"/>
      <c r="E15" s="122"/>
      <c r="F15" s="121"/>
      <c r="G15" s="122"/>
      <c r="H15" s="122"/>
      <c r="I15" s="122"/>
      <c r="J15" s="123"/>
      <c r="K15" s="122"/>
      <c r="L15" s="124"/>
      <c r="M15" s="125"/>
      <c r="N15" s="124"/>
      <c r="O15" s="125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13"/>
    </row>
    <row r="16" spans="1:59" s="107" customFormat="1" ht="20.25" customHeight="1">
      <c r="A16" s="13">
        <v>2</v>
      </c>
      <c r="B16" s="14" t="s">
        <v>344</v>
      </c>
      <c r="C16" s="104"/>
      <c r="D16" s="121"/>
      <c r="E16" s="122"/>
      <c r="F16" s="121"/>
      <c r="G16" s="122"/>
      <c r="H16" s="122"/>
      <c r="I16" s="122"/>
      <c r="J16" s="123"/>
      <c r="K16" s="122"/>
      <c r="L16" s="124"/>
      <c r="M16" s="125"/>
      <c r="N16" s="124"/>
      <c r="O16" s="112" t="s">
        <v>340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13"/>
    </row>
    <row r="17" spans="1:59" s="107" customFormat="1" ht="20.25" customHeight="1">
      <c r="A17" s="13"/>
      <c r="B17" s="14" t="s">
        <v>345</v>
      </c>
      <c r="C17" s="104"/>
      <c r="D17" s="121"/>
      <c r="E17" s="122"/>
      <c r="F17" s="121"/>
      <c r="G17" s="122"/>
      <c r="H17" s="122"/>
      <c r="I17" s="122"/>
      <c r="J17" s="123"/>
      <c r="K17" s="122"/>
      <c r="L17" s="124"/>
      <c r="M17" s="125"/>
      <c r="N17" s="124"/>
      <c r="O17" s="125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13"/>
    </row>
    <row r="18" spans="1:59" s="107" customFormat="1" ht="19.5" customHeight="1">
      <c r="A18" s="13"/>
      <c r="B18" s="14" t="s">
        <v>346</v>
      </c>
      <c r="C18" s="127"/>
      <c r="D18" s="128"/>
      <c r="E18" s="129"/>
      <c r="F18" s="128"/>
      <c r="G18" s="130"/>
      <c r="H18" s="131"/>
      <c r="I18" s="127"/>
      <c r="J18" s="128"/>
      <c r="K18" s="132"/>
      <c r="L18" s="125"/>
      <c r="M18" s="125"/>
      <c r="N18" s="133"/>
      <c r="O18" s="122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13"/>
    </row>
    <row r="19" spans="1:59" s="107" customFormat="1" ht="19.5" customHeight="1">
      <c r="A19" s="13"/>
      <c r="B19" s="14" t="s">
        <v>347</v>
      </c>
      <c r="C19" s="127"/>
      <c r="D19" s="128"/>
      <c r="E19" s="129"/>
      <c r="F19" s="128"/>
      <c r="G19" s="130"/>
      <c r="H19" s="129"/>
      <c r="I19" s="127"/>
      <c r="J19" s="128"/>
      <c r="K19" s="132"/>
      <c r="L19" s="122"/>
      <c r="M19" s="128"/>
      <c r="N19" s="122"/>
      <c r="O19" s="122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13"/>
    </row>
    <row r="20" spans="1:59" s="107" customFormat="1" ht="5.25" customHeight="1">
      <c r="A20" s="13"/>
      <c r="B20" s="14"/>
      <c r="C20" s="127"/>
      <c r="D20" s="123"/>
      <c r="E20" s="129"/>
      <c r="F20" s="125"/>
      <c r="G20" s="130"/>
      <c r="H20" s="131"/>
      <c r="I20" s="127"/>
      <c r="J20" s="128"/>
      <c r="K20" s="132"/>
      <c r="L20" s="122"/>
      <c r="M20" s="122"/>
      <c r="N20" s="122"/>
      <c r="O20" s="122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13"/>
    </row>
    <row r="21" spans="1:59" s="107" customFormat="1" ht="21.75" customHeight="1">
      <c r="A21" s="13">
        <v>3</v>
      </c>
      <c r="B21" s="14" t="s">
        <v>348</v>
      </c>
      <c r="C21" s="134"/>
      <c r="D21" s="125"/>
      <c r="E21" s="135"/>
      <c r="F21" s="125"/>
      <c r="G21" s="130"/>
      <c r="H21" s="131"/>
      <c r="I21" s="127"/>
      <c r="J21" s="128"/>
      <c r="K21" s="132"/>
      <c r="L21" s="122"/>
      <c r="M21" s="122"/>
      <c r="N21" s="122"/>
      <c r="O21" s="112" t="s">
        <v>340</v>
      </c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13"/>
    </row>
    <row r="22" spans="1:59" s="107" customFormat="1" ht="18.75" customHeight="1">
      <c r="A22" s="13"/>
      <c r="B22" s="14" t="s">
        <v>349</v>
      </c>
      <c r="C22" s="134"/>
      <c r="D22" s="125"/>
      <c r="E22" s="135"/>
      <c r="F22" s="125"/>
      <c r="G22" s="130"/>
      <c r="H22" s="131"/>
      <c r="I22" s="127"/>
      <c r="J22" s="128"/>
      <c r="K22" s="132"/>
      <c r="L22" s="122"/>
      <c r="M22" s="122"/>
      <c r="N22" s="122"/>
      <c r="O22" s="122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13"/>
    </row>
    <row r="23" spans="1:59" s="107" customFormat="1" ht="21" customHeight="1">
      <c r="A23" s="13"/>
      <c r="B23" s="14" t="s">
        <v>350</v>
      </c>
      <c r="C23" s="134"/>
      <c r="D23" s="125"/>
      <c r="E23" s="135"/>
      <c r="F23" s="125"/>
      <c r="G23" s="130"/>
      <c r="H23" s="131"/>
      <c r="I23" s="127"/>
      <c r="J23" s="128"/>
      <c r="K23" s="132"/>
      <c r="L23" s="122"/>
      <c r="M23" s="122"/>
      <c r="N23" s="122"/>
      <c r="O23" s="122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13"/>
    </row>
    <row r="24" spans="1:59" s="107" customFormat="1" ht="18.75" customHeight="1">
      <c r="A24" s="13"/>
      <c r="B24" s="14" t="s">
        <v>351</v>
      </c>
      <c r="C24" s="134"/>
      <c r="D24" s="125"/>
      <c r="E24" s="135"/>
      <c r="F24" s="125"/>
      <c r="G24" s="130"/>
      <c r="H24" s="131"/>
      <c r="I24" s="127"/>
      <c r="J24" s="128"/>
      <c r="K24" s="132"/>
      <c r="L24" s="122"/>
      <c r="M24" s="122"/>
      <c r="N24" s="122"/>
      <c r="O24" s="122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13"/>
    </row>
    <row r="25" spans="1:59" s="107" customFormat="1" ht="21.75">
      <c r="A25" s="13"/>
      <c r="B25" s="14" t="s">
        <v>352</v>
      </c>
      <c r="C25" s="134"/>
      <c r="D25" s="125"/>
      <c r="E25" s="135"/>
      <c r="F25" s="125"/>
      <c r="G25" s="130"/>
      <c r="H25" s="131"/>
      <c r="I25" s="127"/>
      <c r="J25" s="128"/>
      <c r="K25" s="132"/>
      <c r="L25" s="122"/>
      <c r="M25" s="122"/>
      <c r="N25" s="122"/>
      <c r="O25" s="122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13"/>
    </row>
    <row r="26" spans="1:59" s="107" customFormat="1" ht="21.75">
      <c r="A26" s="13">
        <v>4</v>
      </c>
      <c r="B26" s="14" t="s">
        <v>353</v>
      </c>
      <c r="C26" s="134"/>
      <c r="D26" s="125"/>
      <c r="E26" s="135"/>
      <c r="F26" s="125"/>
      <c r="G26" s="130"/>
      <c r="H26" s="131"/>
      <c r="I26" s="127"/>
      <c r="J26" s="128"/>
      <c r="K26" s="132"/>
      <c r="L26" s="122"/>
      <c r="M26" s="122"/>
      <c r="N26" s="122"/>
      <c r="O26" s="112" t="s">
        <v>340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13"/>
    </row>
    <row r="27" spans="1:59" s="107" customFormat="1" ht="20.25" customHeight="1">
      <c r="A27" s="14"/>
      <c r="B27" s="14" t="s">
        <v>354</v>
      </c>
      <c r="C27" s="134"/>
      <c r="D27" s="125"/>
      <c r="E27" s="135"/>
      <c r="F27" s="125"/>
      <c r="G27" s="122"/>
      <c r="H27" s="122"/>
      <c r="I27" s="122"/>
      <c r="J27" s="122"/>
      <c r="K27" s="122"/>
      <c r="L27" s="122"/>
      <c r="M27" s="122"/>
      <c r="N27" s="122"/>
      <c r="O27" s="122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13"/>
    </row>
    <row r="28" spans="1:59" s="107" customFormat="1" ht="19.5" customHeight="1">
      <c r="A28" s="13"/>
      <c r="B28" s="14" t="s">
        <v>355</v>
      </c>
      <c r="C28" s="104"/>
      <c r="D28" s="122"/>
      <c r="E28" s="104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13"/>
    </row>
    <row r="29" spans="1:59" s="107" customFormat="1" ht="21.75">
      <c r="A29" s="13"/>
      <c r="B29" s="14" t="s">
        <v>356</v>
      </c>
      <c r="C29" s="104"/>
      <c r="D29" s="125"/>
      <c r="E29" s="104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13"/>
    </row>
    <row r="30" spans="1:59" s="107" customFormat="1" ht="8.25" customHeight="1">
      <c r="A30" s="13"/>
      <c r="B30" s="14"/>
      <c r="C30" s="136"/>
      <c r="D30" s="125"/>
      <c r="E30" s="137"/>
      <c r="F30" s="125"/>
      <c r="G30" s="138"/>
      <c r="H30" s="138"/>
      <c r="I30" s="138"/>
      <c r="J30" s="139"/>
      <c r="K30" s="140"/>
      <c r="L30" s="125"/>
      <c r="M30" s="125"/>
      <c r="N30" s="133"/>
      <c r="O30" s="122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13"/>
    </row>
    <row r="31" spans="1:59" s="107" customFormat="1" ht="24.75" customHeight="1">
      <c r="A31" s="13">
        <v>5</v>
      </c>
      <c r="B31" s="61" t="s">
        <v>357</v>
      </c>
      <c r="C31" s="141"/>
      <c r="D31" s="122"/>
      <c r="E31" s="142"/>
      <c r="F31" s="122"/>
      <c r="G31" s="122"/>
      <c r="H31" s="122"/>
      <c r="I31" s="122"/>
      <c r="J31" s="122"/>
      <c r="K31" s="122"/>
      <c r="L31" s="122"/>
      <c r="M31" s="122"/>
      <c r="N31" s="122"/>
      <c r="O31" s="112" t="s">
        <v>340</v>
      </c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13"/>
    </row>
    <row r="32" spans="1:59" s="107" customFormat="1" ht="19.5" customHeight="1">
      <c r="A32" s="13"/>
      <c r="B32" s="61" t="s">
        <v>358</v>
      </c>
      <c r="C32" s="143"/>
      <c r="D32" s="144"/>
      <c r="E32" s="145"/>
      <c r="F32" s="144"/>
      <c r="G32" s="146"/>
      <c r="H32" s="147"/>
      <c r="I32" s="147"/>
      <c r="J32" s="144"/>
      <c r="K32" s="148"/>
      <c r="L32" s="122"/>
      <c r="M32" s="122"/>
      <c r="N32" s="122"/>
      <c r="O32" s="122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13"/>
    </row>
    <row r="33" spans="1:59" s="107" customFormat="1" ht="21" customHeight="1">
      <c r="A33" s="13"/>
      <c r="B33" s="61" t="s">
        <v>359</v>
      </c>
      <c r="C33" s="149"/>
      <c r="D33" s="130"/>
      <c r="E33" s="149"/>
      <c r="F33" s="130"/>
      <c r="G33" s="130"/>
      <c r="H33" s="127"/>
      <c r="I33" s="130"/>
      <c r="J33" s="130"/>
      <c r="K33" s="130"/>
      <c r="L33" s="122"/>
      <c r="M33" s="122"/>
      <c r="N33" s="122"/>
      <c r="O33" s="122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13"/>
    </row>
    <row r="34" spans="1:59" s="107" customFormat="1" ht="21.75" customHeight="1">
      <c r="A34" s="13"/>
      <c r="B34" s="61" t="s">
        <v>360</v>
      </c>
      <c r="C34" s="149"/>
      <c r="D34" s="130"/>
      <c r="E34" s="149"/>
      <c r="F34" s="130"/>
      <c r="G34" s="130"/>
      <c r="H34" s="127"/>
      <c r="I34" s="130"/>
      <c r="J34" s="130"/>
      <c r="K34" s="130"/>
      <c r="L34" s="122"/>
      <c r="M34" s="122"/>
      <c r="N34" s="122"/>
      <c r="O34" s="122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13"/>
    </row>
    <row r="35" spans="1:59" s="107" customFormat="1" ht="21.75">
      <c r="A35" s="13"/>
      <c r="B35" s="150" t="s">
        <v>361</v>
      </c>
      <c r="C35" s="149"/>
      <c r="D35" s="130"/>
      <c r="E35" s="130"/>
      <c r="F35" s="130"/>
      <c r="G35" s="130"/>
      <c r="H35" s="127"/>
      <c r="I35" s="130"/>
      <c r="J35" s="130"/>
      <c r="K35" s="130"/>
      <c r="L35" s="113"/>
      <c r="M35" s="122"/>
      <c r="N35" s="122"/>
      <c r="O35" s="122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13"/>
    </row>
    <row r="36" spans="1:59" s="104" customFormat="1" ht="9" customHeight="1">
      <c r="A36" s="14"/>
      <c r="B36" s="150"/>
      <c r="C36" s="149"/>
      <c r="D36" s="130"/>
      <c r="E36" s="130"/>
      <c r="F36" s="130"/>
      <c r="G36" s="130"/>
      <c r="H36" s="127"/>
      <c r="I36" s="130"/>
      <c r="J36" s="130"/>
      <c r="K36" s="130"/>
      <c r="L36" s="122"/>
      <c r="M36" s="122"/>
      <c r="N36" s="122"/>
      <c r="O36" s="122"/>
      <c r="BG36" s="113"/>
    </row>
    <row r="37" spans="1:59" s="104" customFormat="1" ht="22.5" customHeight="1">
      <c r="A37" s="13">
        <v>6</v>
      </c>
      <c r="B37" s="61" t="s">
        <v>362</v>
      </c>
      <c r="C37" s="130"/>
      <c r="D37" s="130"/>
      <c r="E37" s="130"/>
      <c r="F37" s="130"/>
      <c r="G37" s="130"/>
      <c r="H37" s="127"/>
      <c r="I37" s="130"/>
      <c r="J37" s="130"/>
      <c r="K37" s="130"/>
      <c r="L37" s="122"/>
      <c r="N37" s="122"/>
      <c r="O37" s="112" t="s">
        <v>340</v>
      </c>
      <c r="BG37" s="113"/>
    </row>
    <row r="38" spans="1:59" s="104" customFormat="1" ht="21.75">
      <c r="A38" s="14"/>
      <c r="B38" s="61" t="s">
        <v>363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N38" s="122"/>
      <c r="O38" s="122"/>
      <c r="BG38" s="113"/>
    </row>
    <row r="39" spans="1:59" s="104" customFormat="1" ht="22.5" customHeight="1">
      <c r="A39" s="14"/>
      <c r="B39" s="61" t="s">
        <v>364</v>
      </c>
      <c r="C39" s="129"/>
      <c r="D39" s="128"/>
      <c r="E39" s="151"/>
      <c r="F39" s="128"/>
      <c r="G39" s="130"/>
      <c r="H39" s="127"/>
      <c r="I39" s="127"/>
      <c r="J39" s="123"/>
      <c r="K39" s="132"/>
      <c r="L39" s="122"/>
      <c r="N39" s="122"/>
      <c r="O39" s="122"/>
      <c r="BG39" s="113"/>
    </row>
    <row r="40" spans="1:59" s="104" customFormat="1" ht="25.5" customHeight="1">
      <c r="A40" s="13"/>
      <c r="B40" s="61" t="s">
        <v>365</v>
      </c>
      <c r="C40" s="143"/>
      <c r="D40" s="144"/>
      <c r="E40" s="145"/>
      <c r="F40" s="144"/>
      <c r="G40" s="146"/>
      <c r="H40" s="147"/>
      <c r="I40" s="147"/>
      <c r="J40" s="144"/>
      <c r="K40" s="148"/>
      <c r="L40" s="122"/>
      <c r="N40" s="122"/>
      <c r="O40" s="122"/>
      <c r="BG40" s="113"/>
    </row>
    <row r="41" spans="1:59" s="104" customFormat="1" ht="9.75" customHeight="1">
      <c r="A41" s="13"/>
      <c r="B41" s="61"/>
      <c r="C41" s="149"/>
      <c r="D41" s="130"/>
      <c r="E41" s="130"/>
      <c r="F41" s="130"/>
      <c r="G41" s="130"/>
      <c r="H41" s="127"/>
      <c r="I41" s="130"/>
      <c r="J41" s="130"/>
      <c r="K41" s="130"/>
      <c r="L41" s="122"/>
      <c r="N41" s="122"/>
      <c r="O41" s="122"/>
      <c r="BG41" s="113"/>
    </row>
    <row r="42" spans="1:59" s="104" customFormat="1" ht="21.75" customHeight="1">
      <c r="A42" s="13">
        <v>7</v>
      </c>
      <c r="B42" s="61" t="s">
        <v>366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N42" s="122"/>
      <c r="O42" s="112" t="s">
        <v>340</v>
      </c>
      <c r="BG42" s="113"/>
    </row>
    <row r="43" spans="1:59" s="104" customFormat="1" ht="24" customHeight="1">
      <c r="A43" s="13"/>
      <c r="B43" s="61" t="s">
        <v>367</v>
      </c>
      <c r="C43" s="122"/>
      <c r="D43" s="122"/>
      <c r="E43" s="113"/>
      <c r="F43" s="122"/>
      <c r="G43" s="122"/>
      <c r="H43" s="122"/>
      <c r="I43" s="122"/>
      <c r="J43" s="122"/>
      <c r="L43" s="122"/>
      <c r="N43" s="122"/>
      <c r="O43" s="122"/>
      <c r="BG43" s="113"/>
    </row>
    <row r="44" spans="1:59" s="104" customFormat="1" ht="20.25" customHeight="1">
      <c r="A44" s="13"/>
      <c r="B44" s="152" t="s">
        <v>368</v>
      </c>
      <c r="C44" s="143"/>
      <c r="D44" s="144"/>
      <c r="E44" s="145"/>
      <c r="F44" s="144"/>
      <c r="G44" s="146"/>
      <c r="H44" s="147"/>
      <c r="I44" s="147"/>
      <c r="J44" s="144"/>
      <c r="K44" s="148"/>
      <c r="L44" s="122"/>
      <c r="N44" s="122"/>
      <c r="O44" s="122"/>
      <c r="BG44" s="113"/>
    </row>
    <row r="45" spans="1:59" s="104" customFormat="1" ht="21.75">
      <c r="A45" s="13"/>
      <c r="B45" s="152" t="s">
        <v>369</v>
      </c>
      <c r="C45" s="149"/>
      <c r="D45" s="130"/>
      <c r="E45" s="130"/>
      <c r="F45" s="130"/>
      <c r="G45" s="130"/>
      <c r="H45" s="127"/>
      <c r="I45" s="130"/>
      <c r="J45" s="130"/>
      <c r="K45" s="130"/>
      <c r="L45" s="122"/>
      <c r="N45" s="122"/>
      <c r="O45" s="122"/>
      <c r="BG45" s="113"/>
    </row>
    <row r="46" spans="1:59" s="104" customFormat="1" ht="8.25" customHeight="1">
      <c r="A46" s="13"/>
      <c r="B46" s="152"/>
      <c r="C46" s="149"/>
      <c r="D46" s="130"/>
      <c r="E46" s="130"/>
      <c r="F46" s="153"/>
      <c r="G46" s="153"/>
      <c r="H46" s="127"/>
      <c r="I46" s="130"/>
      <c r="J46" s="130"/>
      <c r="K46" s="149"/>
      <c r="L46" s="122"/>
      <c r="N46" s="122"/>
      <c r="O46" s="122"/>
      <c r="BG46" s="113"/>
    </row>
    <row r="47" spans="1:59" s="104" customFormat="1" ht="20.25" customHeight="1">
      <c r="A47" s="13">
        <v>8</v>
      </c>
      <c r="B47" s="152" t="s">
        <v>370</v>
      </c>
      <c r="C47" s="122"/>
      <c r="D47" s="122"/>
      <c r="E47" s="122"/>
      <c r="F47" s="113"/>
      <c r="G47" s="113"/>
      <c r="H47" s="122"/>
      <c r="I47" s="122"/>
      <c r="J47" s="122"/>
      <c r="L47" s="122"/>
      <c r="N47" s="122"/>
      <c r="O47" s="112" t="s">
        <v>340</v>
      </c>
      <c r="BG47" s="113"/>
    </row>
    <row r="48" spans="1:59" s="104" customFormat="1" ht="23.25" customHeight="1">
      <c r="A48" s="14"/>
      <c r="B48" s="152" t="s">
        <v>371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N48" s="122"/>
      <c r="O48" s="122"/>
      <c r="BG48" s="113"/>
    </row>
    <row r="49" spans="1:59" s="104" customFormat="1" ht="20.25" customHeight="1">
      <c r="A49" s="14"/>
      <c r="B49" s="152" t="s">
        <v>372</v>
      </c>
      <c r="C49" s="122"/>
      <c r="D49" s="122"/>
      <c r="E49" s="122"/>
      <c r="F49" s="113"/>
      <c r="G49" s="113"/>
      <c r="H49" s="122"/>
      <c r="I49" s="122"/>
      <c r="J49" s="122"/>
      <c r="L49" s="122"/>
      <c r="N49" s="122"/>
      <c r="O49" s="122"/>
      <c r="BG49" s="113"/>
    </row>
    <row r="50" spans="1:59" s="104" customFormat="1" ht="21.75">
      <c r="A50" s="13"/>
      <c r="B50" s="152" t="s">
        <v>373</v>
      </c>
      <c r="C50" s="147"/>
      <c r="D50" s="144"/>
      <c r="E50" s="154"/>
      <c r="F50" s="155"/>
      <c r="G50" s="156"/>
      <c r="H50" s="147"/>
      <c r="I50" s="147"/>
      <c r="J50" s="144"/>
      <c r="K50" s="157"/>
      <c r="L50" s="122"/>
      <c r="N50" s="122"/>
      <c r="O50" s="122"/>
      <c r="BG50" s="113"/>
    </row>
    <row r="51" spans="1:59" ht="21.75">
      <c r="A51" s="13">
        <v>9</v>
      </c>
      <c r="B51" s="152" t="s">
        <v>374</v>
      </c>
      <c r="C51" s="149"/>
      <c r="D51" s="130"/>
      <c r="E51" s="130"/>
      <c r="F51" s="130"/>
      <c r="G51" s="130"/>
      <c r="H51" s="127"/>
      <c r="I51" s="130"/>
      <c r="J51" s="130"/>
      <c r="K51" s="130"/>
      <c r="L51" s="135"/>
      <c r="M51" s="158"/>
      <c r="N51" s="135"/>
      <c r="O51" s="112" t="s">
        <v>340</v>
      </c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9"/>
    </row>
    <row r="52" spans="1:59" ht="18.75" customHeight="1">
      <c r="A52" s="13"/>
      <c r="B52" s="152" t="s">
        <v>375</v>
      </c>
      <c r="C52" s="149"/>
      <c r="D52" s="130"/>
      <c r="E52" s="149"/>
      <c r="F52" s="130"/>
      <c r="G52" s="130"/>
      <c r="H52" s="127"/>
      <c r="I52" s="130"/>
      <c r="J52" s="130"/>
      <c r="K52" s="130"/>
      <c r="L52" s="135"/>
      <c r="M52" s="158"/>
      <c r="N52" s="135"/>
      <c r="O52" s="135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</row>
    <row r="53" spans="1:15" ht="21.75" customHeight="1">
      <c r="A53" s="13"/>
      <c r="B53" s="152" t="s">
        <v>376</v>
      </c>
      <c r="C53" s="160"/>
      <c r="D53" s="128"/>
      <c r="E53" s="161"/>
      <c r="F53" s="128"/>
      <c r="G53" s="162"/>
      <c r="H53" s="162"/>
      <c r="I53" s="162"/>
      <c r="J53" s="128"/>
      <c r="K53" s="132"/>
      <c r="L53" s="125"/>
      <c r="M53" s="125"/>
      <c r="N53" s="140"/>
      <c r="O53" s="135"/>
    </row>
    <row r="54" spans="1:15" ht="21.75" customHeight="1">
      <c r="A54" s="13"/>
      <c r="B54" s="152" t="s">
        <v>377</v>
      </c>
      <c r="C54" s="149"/>
      <c r="D54" s="130"/>
      <c r="E54" s="149"/>
      <c r="F54" s="130"/>
      <c r="G54" s="130"/>
      <c r="H54" s="127"/>
      <c r="I54" s="130"/>
      <c r="J54" s="130"/>
      <c r="K54" s="130"/>
      <c r="L54" s="134"/>
      <c r="M54" s="158"/>
      <c r="N54" s="134"/>
      <c r="O54" s="135"/>
    </row>
    <row r="55" spans="1:15" ht="18" customHeight="1">
      <c r="A55" s="13"/>
      <c r="B55" s="152" t="s">
        <v>378</v>
      </c>
      <c r="C55" s="135"/>
      <c r="D55" s="135"/>
      <c r="E55" s="135"/>
      <c r="F55" s="135"/>
      <c r="G55" s="159"/>
      <c r="H55" s="135"/>
      <c r="I55" s="159"/>
      <c r="J55" s="135"/>
      <c r="K55" s="159"/>
      <c r="L55" s="134"/>
      <c r="M55" s="158"/>
      <c r="N55" s="134"/>
      <c r="O55" s="135"/>
    </row>
    <row r="56" spans="1:15" ht="7.5" customHeight="1">
      <c r="A56" s="13"/>
      <c r="B56" s="152"/>
      <c r="C56" s="135"/>
      <c r="D56" s="135"/>
      <c r="E56" s="135"/>
      <c r="F56" s="135"/>
      <c r="G56" s="135"/>
      <c r="H56" s="135"/>
      <c r="I56" s="135"/>
      <c r="J56" s="135"/>
      <c r="K56" s="135"/>
      <c r="L56" s="134"/>
      <c r="M56" s="158"/>
      <c r="N56" s="134"/>
      <c r="O56" s="135"/>
    </row>
    <row r="57" spans="1:15" ht="22.5" customHeight="1">
      <c r="A57" s="13">
        <v>10</v>
      </c>
      <c r="B57" s="152" t="s">
        <v>379</v>
      </c>
      <c r="C57" s="135"/>
      <c r="D57" s="135"/>
      <c r="E57" s="135"/>
      <c r="F57" s="135"/>
      <c r="G57" s="159"/>
      <c r="H57" s="135"/>
      <c r="I57" s="159"/>
      <c r="J57" s="135"/>
      <c r="K57" s="159"/>
      <c r="L57" s="134"/>
      <c r="M57" s="158"/>
      <c r="N57" s="134"/>
      <c r="O57" s="112" t="s">
        <v>340</v>
      </c>
    </row>
    <row r="58" spans="1:15" ht="20.25" customHeight="1">
      <c r="A58" s="13"/>
      <c r="B58" s="152" t="s">
        <v>380</v>
      </c>
      <c r="C58" s="147"/>
      <c r="D58" s="144"/>
      <c r="E58" s="154"/>
      <c r="F58" s="144"/>
      <c r="G58" s="156"/>
      <c r="H58" s="147"/>
      <c r="I58" s="163"/>
      <c r="J58" s="144"/>
      <c r="K58" s="157"/>
      <c r="L58" s="134"/>
      <c r="M58" s="158"/>
      <c r="N58" s="134"/>
      <c r="O58" s="135"/>
    </row>
    <row r="59" spans="1:15" ht="21.75">
      <c r="A59" s="13"/>
      <c r="B59" s="152" t="s">
        <v>381</v>
      </c>
      <c r="C59" s="160"/>
      <c r="D59" s="128"/>
      <c r="E59" s="161"/>
      <c r="F59" s="128"/>
      <c r="G59" s="162"/>
      <c r="H59" s="162"/>
      <c r="I59" s="162"/>
      <c r="J59" s="128"/>
      <c r="K59" s="132"/>
      <c r="L59" s="125"/>
      <c r="M59" s="125"/>
      <c r="N59" s="140"/>
      <c r="O59" s="135"/>
    </row>
    <row r="60" spans="1:15" ht="18" customHeight="1">
      <c r="A60" s="13"/>
      <c r="B60" s="152" t="s">
        <v>382</v>
      </c>
      <c r="C60" s="164"/>
      <c r="D60" s="130"/>
      <c r="E60" s="149"/>
      <c r="F60" s="130"/>
      <c r="G60" s="130"/>
      <c r="H60" s="130"/>
      <c r="I60" s="130"/>
      <c r="J60" s="130"/>
      <c r="K60" s="130"/>
      <c r="L60" s="134"/>
      <c r="M60" s="165"/>
      <c r="N60" s="135"/>
      <c r="O60" s="135"/>
    </row>
    <row r="61" spans="1:15" ht="20.25" customHeight="1">
      <c r="A61" s="13"/>
      <c r="B61" s="152" t="s">
        <v>383</v>
      </c>
      <c r="C61" s="164"/>
      <c r="D61" s="130"/>
      <c r="E61" s="149"/>
      <c r="F61" s="130"/>
      <c r="G61" s="130"/>
      <c r="H61" s="130"/>
      <c r="I61" s="130"/>
      <c r="J61" s="130"/>
      <c r="K61" s="130"/>
      <c r="L61" s="134"/>
      <c r="M61" s="165"/>
      <c r="N61" s="135"/>
      <c r="O61" s="135"/>
    </row>
    <row r="62" spans="1:15" ht="18.75" customHeight="1">
      <c r="A62" s="13"/>
      <c r="B62" s="150" t="s">
        <v>384</v>
      </c>
      <c r="C62" s="164"/>
      <c r="D62" s="130"/>
      <c r="E62" s="149"/>
      <c r="F62" s="130"/>
      <c r="G62" s="130"/>
      <c r="H62" s="130"/>
      <c r="I62" s="130"/>
      <c r="J62" s="130"/>
      <c r="K62" s="130"/>
      <c r="L62" s="134"/>
      <c r="M62" s="165"/>
      <c r="N62" s="135"/>
      <c r="O62" s="135"/>
    </row>
    <row r="63" spans="1:15" ht="8.25" customHeight="1">
      <c r="A63" s="13"/>
      <c r="B63" s="152"/>
      <c r="C63" s="164"/>
      <c r="D63" s="130"/>
      <c r="E63" s="149"/>
      <c r="F63" s="130"/>
      <c r="G63" s="130"/>
      <c r="H63" s="130"/>
      <c r="I63" s="130"/>
      <c r="J63" s="130"/>
      <c r="K63" s="130"/>
      <c r="L63" s="134"/>
      <c r="M63" s="165"/>
      <c r="N63" s="135"/>
      <c r="O63" s="135"/>
    </row>
    <row r="64" spans="1:15" ht="24" customHeight="1">
      <c r="A64" s="13">
        <v>11</v>
      </c>
      <c r="B64" s="152" t="s">
        <v>385</v>
      </c>
      <c r="C64" s="164"/>
      <c r="D64" s="130"/>
      <c r="E64" s="149"/>
      <c r="F64" s="130"/>
      <c r="G64" s="130"/>
      <c r="H64" s="130"/>
      <c r="I64" s="130"/>
      <c r="J64" s="130"/>
      <c r="K64" s="130"/>
      <c r="L64" s="134"/>
      <c r="M64" s="165"/>
      <c r="N64" s="135"/>
      <c r="O64" s="112" t="s">
        <v>340</v>
      </c>
    </row>
    <row r="65" spans="1:15" ht="18" customHeight="1">
      <c r="A65" s="13"/>
      <c r="B65" s="152" t="s">
        <v>386</v>
      </c>
      <c r="C65" s="164"/>
      <c r="D65" s="130"/>
      <c r="E65" s="149"/>
      <c r="F65" s="130"/>
      <c r="G65" s="130"/>
      <c r="H65" s="130"/>
      <c r="I65" s="130"/>
      <c r="J65" s="130"/>
      <c r="K65" s="130"/>
      <c r="L65" s="135"/>
      <c r="M65" s="165"/>
      <c r="N65" s="135"/>
      <c r="O65" s="135"/>
    </row>
    <row r="66" spans="1:15" ht="20.25" customHeight="1">
      <c r="A66" s="13"/>
      <c r="B66" s="152" t="s">
        <v>387</v>
      </c>
      <c r="C66" s="164"/>
      <c r="D66" s="130"/>
      <c r="E66" s="149"/>
      <c r="F66" s="130"/>
      <c r="G66" s="130"/>
      <c r="H66" s="130"/>
      <c r="I66" s="130"/>
      <c r="J66" s="130"/>
      <c r="K66" s="130"/>
      <c r="L66" s="135"/>
      <c r="M66" s="165"/>
      <c r="N66" s="135"/>
      <c r="O66" s="135"/>
    </row>
    <row r="67" spans="1:15" ht="19.5" customHeight="1">
      <c r="A67" s="13"/>
      <c r="B67" s="150" t="s">
        <v>388</v>
      </c>
      <c r="C67" s="166"/>
      <c r="D67" s="125"/>
      <c r="E67" s="149"/>
      <c r="F67" s="130"/>
      <c r="G67" s="130"/>
      <c r="H67" s="130"/>
      <c r="I67" s="130"/>
      <c r="J67" s="130"/>
      <c r="K67" s="130"/>
      <c r="L67" s="135"/>
      <c r="M67" s="165"/>
      <c r="N67" s="135"/>
      <c r="O67" s="135"/>
    </row>
    <row r="68" spans="1:15" ht="3.75" customHeight="1">
      <c r="A68" s="13"/>
      <c r="B68" s="150"/>
      <c r="C68" s="166"/>
      <c r="D68" s="122"/>
      <c r="E68" s="149"/>
      <c r="F68" s="130"/>
      <c r="G68" s="130"/>
      <c r="H68" s="130"/>
      <c r="I68" s="130"/>
      <c r="J68" s="130"/>
      <c r="K68" s="130"/>
      <c r="L68" s="135"/>
      <c r="M68" s="165"/>
      <c r="N68" s="135"/>
      <c r="O68" s="135"/>
    </row>
    <row r="69" spans="1:15" ht="21.75" customHeight="1">
      <c r="A69" s="13">
        <v>12</v>
      </c>
      <c r="B69" s="152" t="s">
        <v>389</v>
      </c>
      <c r="C69" s="166"/>
      <c r="D69" s="122"/>
      <c r="E69" s="149"/>
      <c r="F69" s="130"/>
      <c r="G69" s="130"/>
      <c r="H69" s="130"/>
      <c r="I69" s="130"/>
      <c r="J69" s="130"/>
      <c r="K69" s="130"/>
      <c r="L69" s="135"/>
      <c r="M69" s="165"/>
      <c r="N69" s="135"/>
      <c r="O69" s="112" t="s">
        <v>340</v>
      </c>
    </row>
    <row r="70" spans="1:15" ht="19.5" customHeight="1">
      <c r="A70" s="13"/>
      <c r="B70" s="152" t="s">
        <v>390</v>
      </c>
      <c r="C70" s="136"/>
      <c r="D70" s="125"/>
      <c r="E70" s="161"/>
      <c r="F70" s="128"/>
      <c r="G70" s="162"/>
      <c r="H70" s="162"/>
      <c r="I70" s="162"/>
      <c r="J70" s="128"/>
      <c r="K70" s="132"/>
      <c r="L70" s="125"/>
      <c r="M70" s="125"/>
      <c r="N70" s="167"/>
      <c r="O70" s="135"/>
    </row>
    <row r="71" spans="1:15" ht="20.25" customHeight="1">
      <c r="A71" s="13"/>
      <c r="B71" s="152" t="s">
        <v>391</v>
      </c>
      <c r="C71" s="122"/>
      <c r="D71" s="122"/>
      <c r="E71" s="130"/>
      <c r="F71" s="130"/>
      <c r="G71" s="130"/>
      <c r="H71" s="130"/>
      <c r="I71" s="130"/>
      <c r="J71" s="130"/>
      <c r="K71" s="130"/>
      <c r="L71" s="135"/>
      <c r="M71" s="165"/>
      <c r="N71" s="165"/>
      <c r="O71" s="135"/>
    </row>
    <row r="72" spans="1:15" ht="19.5" customHeight="1">
      <c r="A72" s="13"/>
      <c r="B72" s="150" t="s">
        <v>392</v>
      </c>
      <c r="C72" s="122"/>
      <c r="D72" s="125"/>
      <c r="E72" s="130"/>
      <c r="F72" s="149"/>
      <c r="G72" s="130"/>
      <c r="H72" s="149"/>
      <c r="I72" s="130"/>
      <c r="J72" s="149"/>
      <c r="K72" s="130"/>
      <c r="L72" s="158"/>
      <c r="M72" s="135"/>
      <c r="N72" s="158"/>
      <c r="O72" s="135"/>
    </row>
    <row r="73" spans="1:15" ht="7.5" customHeight="1">
      <c r="A73" s="13"/>
      <c r="B73" s="152"/>
      <c r="C73" s="122"/>
      <c r="D73" s="104"/>
      <c r="E73" s="130"/>
      <c r="F73" s="149"/>
      <c r="G73" s="130"/>
      <c r="H73" s="149"/>
      <c r="I73" s="130"/>
      <c r="J73" s="149"/>
      <c r="K73" s="130"/>
      <c r="L73" s="158"/>
      <c r="M73" s="135"/>
      <c r="N73" s="158"/>
      <c r="O73" s="135"/>
    </row>
    <row r="74" spans="1:15" ht="18.75" customHeight="1">
      <c r="A74" s="13">
        <v>13</v>
      </c>
      <c r="B74" s="152" t="s">
        <v>393</v>
      </c>
      <c r="C74" s="122"/>
      <c r="D74" s="125"/>
      <c r="E74" s="130"/>
      <c r="F74" s="149"/>
      <c r="G74" s="130"/>
      <c r="H74" s="149"/>
      <c r="I74" s="130"/>
      <c r="J74" s="149"/>
      <c r="K74" s="130"/>
      <c r="L74" s="158"/>
      <c r="M74" s="135"/>
      <c r="N74" s="158"/>
      <c r="O74" s="112" t="s">
        <v>340</v>
      </c>
    </row>
    <row r="75" spans="1:15" ht="18.75" customHeight="1">
      <c r="A75" s="13"/>
      <c r="B75" s="152" t="s">
        <v>394</v>
      </c>
      <c r="C75" s="104"/>
      <c r="D75" s="122"/>
      <c r="E75" s="130"/>
      <c r="F75" s="149"/>
      <c r="G75" s="130"/>
      <c r="H75" s="149"/>
      <c r="I75" s="130"/>
      <c r="J75" s="149"/>
      <c r="K75" s="130"/>
      <c r="L75" s="158"/>
      <c r="M75" s="135"/>
      <c r="N75" s="158"/>
      <c r="O75" s="135"/>
    </row>
    <row r="76" spans="1:15" s="171" customFormat="1" ht="22.5" customHeight="1">
      <c r="A76" s="13"/>
      <c r="B76" s="152" t="s">
        <v>395</v>
      </c>
      <c r="C76" s="136"/>
      <c r="D76" s="125"/>
      <c r="E76" s="161"/>
      <c r="F76" s="128"/>
      <c r="G76" s="162"/>
      <c r="H76" s="162"/>
      <c r="I76" s="162"/>
      <c r="J76" s="128"/>
      <c r="K76" s="132"/>
      <c r="L76" s="168"/>
      <c r="M76" s="125"/>
      <c r="N76" s="169"/>
      <c r="O76" s="170"/>
    </row>
    <row r="77" spans="1:15" s="171" customFormat="1" ht="21" customHeight="1">
      <c r="A77" s="13"/>
      <c r="B77" s="152" t="s">
        <v>396</v>
      </c>
      <c r="C77" s="166"/>
      <c r="D77" s="122"/>
      <c r="E77" s="149"/>
      <c r="F77" s="130"/>
      <c r="G77" s="130"/>
      <c r="H77" s="130"/>
      <c r="I77" s="130"/>
      <c r="J77" s="130"/>
      <c r="K77" s="130"/>
      <c r="L77" s="170"/>
      <c r="M77" s="172"/>
      <c r="N77" s="168"/>
      <c r="O77" s="170"/>
    </row>
    <row r="78" spans="1:15" s="171" customFormat="1" ht="20.25" customHeight="1">
      <c r="A78" s="13"/>
      <c r="B78" s="173" t="s">
        <v>397</v>
      </c>
      <c r="C78" s="166"/>
      <c r="D78" s="125"/>
      <c r="E78" s="149"/>
      <c r="F78" s="130"/>
      <c r="G78" s="130"/>
      <c r="H78" s="130"/>
      <c r="I78" s="130"/>
      <c r="J78" s="130"/>
      <c r="K78" s="130"/>
      <c r="L78" s="170"/>
      <c r="M78" s="172"/>
      <c r="N78" s="168"/>
      <c r="O78" s="170"/>
    </row>
    <row r="79" spans="1:15" s="171" customFormat="1" ht="21.75" customHeight="1">
      <c r="A79" s="13">
        <v>14</v>
      </c>
      <c r="B79" s="152" t="s">
        <v>398</v>
      </c>
      <c r="C79" s="166"/>
      <c r="D79" s="122"/>
      <c r="E79" s="149"/>
      <c r="F79" s="130"/>
      <c r="G79" s="130"/>
      <c r="H79" s="130"/>
      <c r="I79" s="130"/>
      <c r="J79" s="130"/>
      <c r="K79" s="130"/>
      <c r="L79" s="170"/>
      <c r="M79" s="172"/>
      <c r="N79" s="168"/>
      <c r="O79" s="112" t="s">
        <v>340</v>
      </c>
    </row>
    <row r="80" spans="1:15" s="171" customFormat="1" ht="18.75" customHeight="1">
      <c r="A80" s="13"/>
      <c r="B80" s="152" t="s">
        <v>399</v>
      </c>
      <c r="C80" s="166"/>
      <c r="D80" s="122"/>
      <c r="E80" s="149"/>
      <c r="F80" s="130"/>
      <c r="G80" s="130"/>
      <c r="H80" s="130"/>
      <c r="I80" s="130"/>
      <c r="J80" s="130"/>
      <c r="K80" s="130"/>
      <c r="L80" s="170"/>
      <c r="M80" s="172"/>
      <c r="N80" s="168"/>
      <c r="O80" s="170"/>
    </row>
    <row r="81" spans="1:15" s="171" customFormat="1" ht="21" customHeight="1">
      <c r="A81" s="13"/>
      <c r="B81" s="152" t="s">
        <v>400</v>
      </c>
      <c r="C81" s="136"/>
      <c r="D81" s="125"/>
      <c r="E81" s="161"/>
      <c r="F81" s="128"/>
      <c r="G81" s="162"/>
      <c r="H81" s="162"/>
      <c r="I81" s="162"/>
      <c r="J81" s="128"/>
      <c r="K81" s="132"/>
      <c r="L81" s="168"/>
      <c r="M81" s="125"/>
      <c r="N81" s="174"/>
      <c r="O81" s="170"/>
    </row>
    <row r="82" spans="1:15" s="171" customFormat="1" ht="18.75" customHeight="1">
      <c r="A82" s="13"/>
      <c r="B82" s="152" t="s">
        <v>401</v>
      </c>
      <c r="C82" s="104"/>
      <c r="D82" s="125"/>
      <c r="E82" s="149"/>
      <c r="F82" s="130"/>
      <c r="G82" s="130"/>
      <c r="H82" s="130"/>
      <c r="I82" s="130"/>
      <c r="J82" s="130"/>
      <c r="K82" s="130"/>
      <c r="L82" s="170"/>
      <c r="M82" s="172"/>
      <c r="N82" s="170"/>
      <c r="O82" s="170"/>
    </row>
    <row r="83" spans="1:15" s="171" customFormat="1" ht="21" customHeight="1">
      <c r="A83" s="13"/>
      <c r="B83" s="152" t="s">
        <v>402</v>
      </c>
      <c r="C83" s="104"/>
      <c r="D83" s="122"/>
      <c r="E83" s="149"/>
      <c r="F83" s="130"/>
      <c r="G83" s="130"/>
      <c r="H83" s="130"/>
      <c r="I83" s="130"/>
      <c r="J83" s="130"/>
      <c r="K83" s="130"/>
      <c r="L83" s="170"/>
      <c r="M83" s="172"/>
      <c r="N83" s="170"/>
      <c r="O83" s="170"/>
    </row>
    <row r="84" spans="1:15" s="171" customFormat="1" ht="8.25" customHeight="1">
      <c r="A84" s="13"/>
      <c r="B84" s="150"/>
      <c r="C84" s="104"/>
      <c r="D84" s="122"/>
      <c r="E84" s="149"/>
      <c r="F84" s="130"/>
      <c r="G84" s="130"/>
      <c r="H84" s="130"/>
      <c r="I84" s="130"/>
      <c r="J84" s="130"/>
      <c r="K84" s="130"/>
      <c r="L84" s="170"/>
      <c r="M84" s="172"/>
      <c r="N84" s="170"/>
      <c r="O84" s="170"/>
    </row>
    <row r="85" spans="1:15" ht="22.5" customHeight="1">
      <c r="A85" s="13">
        <v>15</v>
      </c>
      <c r="B85" s="152" t="s">
        <v>403</v>
      </c>
      <c r="C85" s="104"/>
      <c r="D85" s="122"/>
      <c r="E85" s="149"/>
      <c r="F85" s="130"/>
      <c r="G85" s="130"/>
      <c r="H85" s="130"/>
      <c r="I85" s="130"/>
      <c r="J85" s="130"/>
      <c r="K85" s="130"/>
      <c r="L85" s="135"/>
      <c r="M85" s="165"/>
      <c r="N85" s="135"/>
      <c r="O85" s="112" t="s">
        <v>340</v>
      </c>
    </row>
    <row r="86" spans="1:15" s="171" customFormat="1" ht="20.25" customHeight="1">
      <c r="A86" s="13"/>
      <c r="B86" s="152" t="s">
        <v>404</v>
      </c>
      <c r="C86" s="136"/>
      <c r="D86" s="125"/>
      <c r="E86" s="161"/>
      <c r="F86" s="128"/>
      <c r="G86" s="162"/>
      <c r="H86" s="162"/>
      <c r="I86" s="162"/>
      <c r="J86" s="128"/>
      <c r="K86" s="132"/>
      <c r="L86" s="168"/>
      <c r="M86" s="125"/>
      <c r="N86" s="174"/>
      <c r="O86" s="170"/>
    </row>
    <row r="87" spans="1:15" s="171" customFormat="1" ht="20.25" customHeight="1">
      <c r="A87" s="13"/>
      <c r="B87" s="152" t="s">
        <v>405</v>
      </c>
      <c r="C87" s="136"/>
      <c r="D87" s="125"/>
      <c r="E87" s="161"/>
      <c r="F87" s="128"/>
      <c r="G87" s="162"/>
      <c r="H87" s="162"/>
      <c r="I87" s="162"/>
      <c r="J87" s="128"/>
      <c r="K87" s="132"/>
      <c r="L87" s="168"/>
      <c r="M87" s="125"/>
      <c r="N87" s="174"/>
      <c r="O87" s="170"/>
    </row>
    <row r="88" spans="1:15" s="171" customFormat="1" ht="20.25" customHeight="1">
      <c r="A88" s="13"/>
      <c r="B88" s="152" t="s">
        <v>406</v>
      </c>
      <c r="C88" s="136"/>
      <c r="D88" s="125"/>
      <c r="E88" s="161"/>
      <c r="F88" s="128"/>
      <c r="G88" s="162"/>
      <c r="H88" s="162"/>
      <c r="I88" s="162"/>
      <c r="J88" s="128"/>
      <c r="K88" s="132"/>
      <c r="L88" s="168"/>
      <c r="M88" s="125"/>
      <c r="N88" s="174"/>
      <c r="O88" s="170"/>
    </row>
    <row r="89" spans="1:15" s="171" customFormat="1" ht="20.25" customHeight="1">
      <c r="A89" s="13"/>
      <c r="B89" s="152" t="s">
        <v>407</v>
      </c>
      <c r="C89" s="136"/>
      <c r="D89" s="125"/>
      <c r="E89" s="161"/>
      <c r="F89" s="128"/>
      <c r="G89" s="162"/>
      <c r="H89" s="162"/>
      <c r="I89" s="162"/>
      <c r="J89" s="128"/>
      <c r="K89" s="132"/>
      <c r="L89" s="168"/>
      <c r="M89" s="125"/>
      <c r="N89" s="174"/>
      <c r="O89" s="170"/>
    </row>
    <row r="90" spans="1:15" s="171" customFormat="1" ht="20.25" customHeight="1">
      <c r="A90" s="13"/>
      <c r="B90" s="152" t="s">
        <v>408</v>
      </c>
      <c r="C90" s="136"/>
      <c r="D90" s="125"/>
      <c r="E90" s="175"/>
      <c r="F90" s="176"/>
      <c r="G90" s="162"/>
      <c r="H90" s="162"/>
      <c r="I90" s="162"/>
      <c r="J90" s="128"/>
      <c r="K90" s="132"/>
      <c r="L90" s="168"/>
      <c r="M90" s="125"/>
      <c r="N90" s="174"/>
      <c r="O90" s="170"/>
    </row>
    <row r="91" spans="1:15" s="171" customFormat="1" ht="21.75" customHeight="1">
      <c r="A91" s="13">
        <v>16</v>
      </c>
      <c r="B91" s="152" t="s">
        <v>409</v>
      </c>
      <c r="C91" s="122"/>
      <c r="D91" s="113"/>
      <c r="E91" s="177"/>
      <c r="F91" s="130"/>
      <c r="G91" s="130"/>
      <c r="H91" s="130"/>
      <c r="I91" s="130"/>
      <c r="J91" s="130"/>
      <c r="K91" s="130"/>
      <c r="L91" s="170"/>
      <c r="M91" s="170"/>
      <c r="N91" s="170"/>
      <c r="O91" s="112" t="s">
        <v>340</v>
      </c>
    </row>
    <row r="92" spans="1:15" s="171" customFormat="1" ht="21.75" customHeight="1">
      <c r="A92" s="13"/>
      <c r="B92" s="152" t="s">
        <v>410</v>
      </c>
      <c r="C92" s="136"/>
      <c r="D92" s="125"/>
      <c r="E92" s="161"/>
      <c r="F92" s="128"/>
      <c r="G92" s="162"/>
      <c r="H92" s="162"/>
      <c r="I92" s="162"/>
      <c r="J92" s="128"/>
      <c r="K92" s="132"/>
      <c r="L92" s="168"/>
      <c r="M92" s="125"/>
      <c r="N92" s="174"/>
      <c r="O92" s="170"/>
    </row>
    <row r="93" spans="1:15" s="171" customFormat="1" ht="21.75">
      <c r="A93" s="13"/>
      <c r="B93" s="152" t="s">
        <v>411</v>
      </c>
      <c r="C93" s="136"/>
      <c r="D93" s="125"/>
      <c r="E93" s="161"/>
      <c r="F93" s="128"/>
      <c r="G93" s="162"/>
      <c r="H93" s="162"/>
      <c r="I93" s="162"/>
      <c r="J93" s="128"/>
      <c r="K93" s="132"/>
      <c r="L93" s="168"/>
      <c r="M93" s="125"/>
      <c r="N93" s="174"/>
      <c r="O93" s="170"/>
    </row>
    <row r="94" spans="1:15" s="171" customFormat="1" ht="21" customHeight="1">
      <c r="A94" s="13"/>
      <c r="B94" s="152" t="s">
        <v>412</v>
      </c>
      <c r="C94" s="122"/>
      <c r="D94" s="123"/>
      <c r="E94" s="130"/>
      <c r="F94" s="130"/>
      <c r="G94" s="130"/>
      <c r="H94" s="130"/>
      <c r="I94" s="130"/>
      <c r="J94" s="130"/>
      <c r="K94" s="130"/>
      <c r="L94" s="170"/>
      <c r="M94" s="170"/>
      <c r="N94" s="170"/>
      <c r="O94" s="170"/>
    </row>
    <row r="95" spans="1:15" s="171" customFormat="1" ht="21" customHeight="1">
      <c r="A95" s="13"/>
      <c r="B95" s="152" t="s">
        <v>413</v>
      </c>
      <c r="C95" s="122"/>
      <c r="D95" s="113"/>
      <c r="E95" s="130"/>
      <c r="F95" s="130"/>
      <c r="G95" s="130"/>
      <c r="H95" s="130"/>
      <c r="I95" s="130"/>
      <c r="J95" s="130"/>
      <c r="K95" s="130"/>
      <c r="L95" s="170"/>
      <c r="M95" s="170"/>
      <c r="N95" s="170"/>
      <c r="O95" s="170"/>
    </row>
    <row r="96" spans="1:15" s="171" customFormat="1" ht="12.75" customHeight="1">
      <c r="A96" s="13"/>
      <c r="B96" s="152"/>
      <c r="C96" s="122"/>
      <c r="D96" s="113"/>
      <c r="E96" s="130"/>
      <c r="F96" s="130"/>
      <c r="G96" s="130"/>
      <c r="H96" s="130"/>
      <c r="I96" s="130"/>
      <c r="J96" s="130"/>
      <c r="K96" s="130"/>
      <c r="L96" s="170"/>
      <c r="M96" s="170"/>
      <c r="N96" s="170"/>
      <c r="O96" s="170"/>
    </row>
    <row r="97" spans="1:15" s="178" customFormat="1" ht="22.5" customHeight="1">
      <c r="A97" s="13">
        <v>17</v>
      </c>
      <c r="B97" s="152" t="s">
        <v>414</v>
      </c>
      <c r="C97" s="122"/>
      <c r="D97" s="104"/>
      <c r="E97" s="130"/>
      <c r="F97" s="149"/>
      <c r="G97" s="130"/>
      <c r="H97" s="149"/>
      <c r="I97" s="130"/>
      <c r="J97" s="149"/>
      <c r="K97" s="130"/>
      <c r="M97" s="170"/>
      <c r="N97" s="170"/>
      <c r="O97" s="112" t="s">
        <v>340</v>
      </c>
    </row>
    <row r="98" spans="1:15" s="171" customFormat="1" ht="20.25" customHeight="1">
      <c r="A98" s="13"/>
      <c r="B98" s="152" t="s">
        <v>415</v>
      </c>
      <c r="C98" s="136"/>
      <c r="D98" s="125"/>
      <c r="E98" s="161"/>
      <c r="F98" s="128"/>
      <c r="G98" s="162"/>
      <c r="H98" s="162"/>
      <c r="I98" s="162"/>
      <c r="J98" s="128"/>
      <c r="K98" s="132"/>
      <c r="L98" s="168"/>
      <c r="M98" s="125"/>
      <c r="N98" s="179"/>
      <c r="O98" s="170"/>
    </row>
    <row r="99" spans="1:15" s="171" customFormat="1" ht="20.25" customHeight="1">
      <c r="A99" s="13"/>
      <c r="B99" s="152" t="s">
        <v>416</v>
      </c>
      <c r="C99" s="136"/>
      <c r="D99" s="125"/>
      <c r="E99" s="161"/>
      <c r="F99" s="128"/>
      <c r="G99" s="162"/>
      <c r="H99" s="162"/>
      <c r="I99" s="162"/>
      <c r="J99" s="128"/>
      <c r="K99" s="132"/>
      <c r="L99" s="168"/>
      <c r="M99" s="125"/>
      <c r="N99" s="179"/>
      <c r="O99" s="170"/>
    </row>
    <row r="100" spans="1:15" s="171" customFormat="1" ht="20.25" customHeight="1">
      <c r="A100" s="13"/>
      <c r="B100" s="152" t="s">
        <v>417</v>
      </c>
      <c r="C100" s="104"/>
      <c r="D100" s="122"/>
      <c r="E100" s="149"/>
      <c r="F100" s="130"/>
      <c r="G100" s="130"/>
      <c r="H100" s="130"/>
      <c r="I100" s="130"/>
      <c r="J100" s="130"/>
      <c r="K100" s="130"/>
      <c r="L100" s="170"/>
      <c r="M100" s="170"/>
      <c r="N100" s="170"/>
      <c r="O100" s="170"/>
    </row>
    <row r="101" spans="1:15" s="171" customFormat="1" ht="9.75" customHeight="1">
      <c r="A101" s="13"/>
      <c r="B101" s="152"/>
      <c r="C101" s="104"/>
      <c r="D101" s="122"/>
      <c r="E101" s="149"/>
      <c r="F101" s="130"/>
      <c r="G101" s="130"/>
      <c r="H101" s="130"/>
      <c r="I101" s="130"/>
      <c r="J101" s="130"/>
      <c r="K101" s="130"/>
      <c r="L101" s="170"/>
      <c r="M101" s="170"/>
      <c r="N101" s="170"/>
      <c r="O101" s="170"/>
    </row>
    <row r="102" spans="1:15" s="171" customFormat="1" ht="21" customHeight="1">
      <c r="A102" s="13">
        <v>18</v>
      </c>
      <c r="B102" s="152" t="s">
        <v>418</v>
      </c>
      <c r="C102" s="104"/>
      <c r="D102" s="122"/>
      <c r="E102" s="149"/>
      <c r="F102" s="130"/>
      <c r="G102" s="130"/>
      <c r="H102" s="130"/>
      <c r="I102" s="130"/>
      <c r="J102" s="130"/>
      <c r="K102" s="130"/>
      <c r="L102" s="170"/>
      <c r="M102" s="170"/>
      <c r="N102" s="170"/>
      <c r="O102" s="112" t="s">
        <v>340</v>
      </c>
    </row>
    <row r="103" spans="1:15" s="171" customFormat="1" ht="21.75">
      <c r="A103" s="13"/>
      <c r="B103" s="152" t="s">
        <v>419</v>
      </c>
      <c r="C103" s="104"/>
      <c r="D103" s="122"/>
      <c r="E103" s="149"/>
      <c r="F103" s="130"/>
      <c r="G103" s="130"/>
      <c r="H103" s="130"/>
      <c r="I103" s="130"/>
      <c r="J103" s="130"/>
      <c r="K103" s="130"/>
      <c r="L103" s="170"/>
      <c r="M103" s="170"/>
      <c r="N103" s="170"/>
      <c r="O103" s="170"/>
    </row>
    <row r="104" spans="1:15" s="171" customFormat="1" ht="20.25" customHeight="1">
      <c r="A104" s="13"/>
      <c r="B104" s="152" t="s">
        <v>420</v>
      </c>
      <c r="C104" s="136"/>
      <c r="D104" s="125"/>
      <c r="E104" s="161"/>
      <c r="F104" s="128"/>
      <c r="G104" s="162"/>
      <c r="H104" s="162"/>
      <c r="I104" s="162"/>
      <c r="J104" s="128"/>
      <c r="K104" s="132"/>
      <c r="L104" s="168"/>
      <c r="M104" s="125"/>
      <c r="N104" s="168"/>
      <c r="O104" s="170"/>
    </row>
    <row r="105" spans="1:15" s="171" customFormat="1" ht="21.75">
      <c r="A105" s="13"/>
      <c r="B105" s="152" t="s">
        <v>421</v>
      </c>
      <c r="C105" s="104"/>
      <c r="D105" s="125"/>
      <c r="E105" s="149"/>
      <c r="F105" s="130"/>
      <c r="G105" s="130"/>
      <c r="H105" s="130"/>
      <c r="I105" s="130"/>
      <c r="J105" s="130"/>
      <c r="K105" s="130"/>
      <c r="L105" s="170"/>
      <c r="M105" s="170"/>
      <c r="N105" s="170"/>
      <c r="O105" s="170"/>
    </row>
    <row r="106" spans="1:15" ht="19.5" customHeight="1">
      <c r="A106" s="180"/>
      <c r="B106" s="150" t="s">
        <v>422</v>
      </c>
      <c r="C106" s="181"/>
      <c r="D106" s="182"/>
      <c r="E106" s="183"/>
      <c r="F106" s="182"/>
      <c r="G106" s="181"/>
      <c r="H106" s="184"/>
      <c r="I106" s="181"/>
      <c r="J106" s="182"/>
      <c r="K106" s="185"/>
      <c r="L106" s="182"/>
      <c r="M106" s="182"/>
      <c r="N106" s="185"/>
      <c r="O106" s="135"/>
    </row>
    <row r="107" spans="1:15" ht="10.5" customHeight="1">
      <c r="A107" s="180"/>
      <c r="B107" s="150"/>
      <c r="C107" s="149"/>
      <c r="D107" s="130"/>
      <c r="E107" s="149"/>
      <c r="F107" s="130"/>
      <c r="G107" s="130"/>
      <c r="H107" s="130"/>
      <c r="I107" s="130"/>
      <c r="J107" s="130"/>
      <c r="K107" s="130"/>
      <c r="L107" s="135"/>
      <c r="M107" s="135"/>
      <c r="N107" s="135"/>
      <c r="O107" s="135"/>
    </row>
    <row r="108" spans="1:15" ht="20.25" customHeight="1">
      <c r="A108" s="180">
        <v>19</v>
      </c>
      <c r="B108" s="152" t="s">
        <v>423</v>
      </c>
      <c r="C108" s="158"/>
      <c r="D108" s="135"/>
      <c r="E108" s="158"/>
      <c r="F108" s="135"/>
      <c r="G108" s="135"/>
      <c r="H108" s="135"/>
      <c r="I108" s="135"/>
      <c r="J108" s="135"/>
      <c r="K108" s="135"/>
      <c r="L108" s="135"/>
      <c r="M108" s="135"/>
      <c r="N108" s="135"/>
      <c r="O108" s="112" t="s">
        <v>340</v>
      </c>
    </row>
    <row r="109" spans="1:15" ht="20.25" customHeight="1">
      <c r="A109" s="180"/>
      <c r="B109" s="152" t="s">
        <v>424</v>
      </c>
      <c r="C109" s="158"/>
      <c r="D109" s="135"/>
      <c r="E109" s="158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</row>
    <row r="110" spans="1:15" ht="23.25" customHeight="1">
      <c r="A110" s="180"/>
      <c r="B110" s="152" t="s">
        <v>425</v>
      </c>
      <c r="C110" s="158"/>
      <c r="D110" s="135"/>
      <c r="E110" s="158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</row>
    <row r="111" spans="1:15" ht="11.25" customHeight="1">
      <c r="A111" s="180"/>
      <c r="B111" s="152"/>
      <c r="C111" s="158"/>
      <c r="D111" s="135"/>
      <c r="E111" s="158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</row>
    <row r="112" spans="1:15" ht="23.25" customHeight="1">
      <c r="A112" s="13">
        <v>20</v>
      </c>
      <c r="B112" s="152" t="s">
        <v>426</v>
      </c>
      <c r="C112" s="158"/>
      <c r="D112" s="135"/>
      <c r="E112" s="158"/>
      <c r="F112" s="135"/>
      <c r="G112" s="135"/>
      <c r="H112" s="135"/>
      <c r="I112" s="135"/>
      <c r="J112" s="135"/>
      <c r="K112" s="135"/>
      <c r="L112" s="135"/>
      <c r="M112" s="135"/>
      <c r="N112" s="135"/>
      <c r="O112" s="112" t="s">
        <v>340</v>
      </c>
    </row>
    <row r="113" spans="1:15" ht="20.25" customHeight="1">
      <c r="A113" s="13"/>
      <c r="B113" s="152" t="s">
        <v>427</v>
      </c>
      <c r="C113" s="158"/>
      <c r="D113" s="135"/>
      <c r="E113" s="158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</row>
    <row r="114" spans="1:15" ht="19.5" customHeight="1">
      <c r="A114" s="13"/>
      <c r="B114" s="152" t="s">
        <v>428</v>
      </c>
      <c r="C114" s="158"/>
      <c r="D114" s="135"/>
      <c r="E114" s="158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</row>
    <row r="115" spans="1:15" ht="21.75" customHeight="1">
      <c r="A115" s="13"/>
      <c r="B115" s="152" t="s">
        <v>429</v>
      </c>
      <c r="C115" s="158"/>
      <c r="D115" s="135"/>
      <c r="E115" s="158"/>
      <c r="F115" s="165"/>
      <c r="G115" s="135"/>
      <c r="H115" s="135"/>
      <c r="I115" s="135"/>
      <c r="J115" s="165"/>
      <c r="K115" s="135"/>
      <c r="L115" s="135"/>
      <c r="M115" s="165"/>
      <c r="N115" s="135"/>
      <c r="O115" s="135"/>
    </row>
    <row r="116" spans="1:15" ht="11.25" customHeight="1">
      <c r="A116" s="13"/>
      <c r="B116" s="152"/>
      <c r="C116" s="158"/>
      <c r="D116" s="135"/>
      <c r="E116" s="158"/>
      <c r="F116" s="165"/>
      <c r="G116" s="135"/>
      <c r="H116" s="135"/>
      <c r="I116" s="135"/>
      <c r="J116" s="165"/>
      <c r="K116" s="135"/>
      <c r="L116" s="135"/>
      <c r="M116" s="165"/>
      <c r="N116" s="135"/>
      <c r="O116" s="135"/>
    </row>
    <row r="117" spans="1:15" s="190" customFormat="1" ht="21.75">
      <c r="A117" s="13">
        <v>21</v>
      </c>
      <c r="B117" s="152" t="s">
        <v>430</v>
      </c>
      <c r="C117" s="186"/>
      <c r="D117" s="187"/>
      <c r="E117" s="186"/>
      <c r="F117" s="187"/>
      <c r="G117" s="188"/>
      <c r="H117" s="188"/>
      <c r="I117" s="188"/>
      <c r="J117" s="139"/>
      <c r="K117" s="189"/>
      <c r="L117" s="187"/>
      <c r="M117" s="125"/>
      <c r="N117" s="189"/>
      <c r="O117" s="112" t="s">
        <v>340</v>
      </c>
    </row>
    <row r="118" spans="1:15" s="190" customFormat="1" ht="21.75">
      <c r="A118" s="13"/>
      <c r="B118" s="152" t="s">
        <v>431</v>
      </c>
      <c r="C118" s="191"/>
      <c r="D118" s="192"/>
      <c r="E118" s="191"/>
      <c r="F118" s="192"/>
      <c r="G118" s="192"/>
      <c r="H118" s="192"/>
      <c r="I118" s="192"/>
      <c r="J118" s="192"/>
      <c r="K118" s="192"/>
      <c r="L118" s="193"/>
      <c r="M118" s="192"/>
      <c r="N118" s="187"/>
      <c r="O118" s="192"/>
    </row>
    <row r="119" spans="1:15" s="190" customFormat="1" ht="21.75">
      <c r="A119" s="13"/>
      <c r="B119" s="152" t="s">
        <v>432</v>
      </c>
      <c r="C119" s="191"/>
      <c r="D119" s="192"/>
      <c r="E119" s="191"/>
      <c r="F119" s="192"/>
      <c r="G119" s="192"/>
      <c r="H119" s="192"/>
      <c r="I119" s="192"/>
      <c r="J119" s="192"/>
      <c r="K119" s="192"/>
      <c r="L119" s="193"/>
      <c r="M119" s="192"/>
      <c r="N119" s="187"/>
      <c r="O119" s="192"/>
    </row>
    <row r="120" spans="1:15" s="190" customFormat="1" ht="21.75">
      <c r="A120" s="13"/>
      <c r="B120" s="152" t="s">
        <v>433</v>
      </c>
      <c r="C120" s="191"/>
      <c r="D120" s="192"/>
      <c r="E120" s="191"/>
      <c r="F120" s="192"/>
      <c r="G120" s="192"/>
      <c r="H120" s="192"/>
      <c r="I120" s="192"/>
      <c r="J120" s="192"/>
      <c r="K120" s="192"/>
      <c r="L120" s="193"/>
      <c r="M120" s="192"/>
      <c r="N120" s="187"/>
      <c r="O120" s="192"/>
    </row>
    <row r="121" spans="1:15" s="190" customFormat="1" ht="20.25" customHeight="1">
      <c r="A121" s="13"/>
      <c r="B121" s="152" t="s">
        <v>434</v>
      </c>
      <c r="C121" s="191"/>
      <c r="D121" s="192"/>
      <c r="E121" s="191"/>
      <c r="F121" s="192"/>
      <c r="G121" s="192"/>
      <c r="H121" s="192"/>
      <c r="I121" s="192"/>
      <c r="J121" s="192"/>
      <c r="K121" s="192"/>
      <c r="L121" s="192"/>
      <c r="M121" s="192"/>
      <c r="N121" s="187"/>
      <c r="O121" s="192"/>
    </row>
    <row r="122" spans="1:15" ht="12.75" customHeight="1">
      <c r="A122" s="13"/>
      <c r="B122" s="152"/>
      <c r="C122" s="194"/>
      <c r="D122" s="135"/>
      <c r="E122" s="194"/>
      <c r="F122" s="135"/>
      <c r="G122" s="135"/>
      <c r="H122" s="135"/>
      <c r="I122" s="135"/>
      <c r="J122" s="135"/>
      <c r="K122" s="159"/>
      <c r="L122" s="135"/>
      <c r="M122" s="135"/>
      <c r="N122" s="134"/>
      <c r="O122" s="135"/>
    </row>
    <row r="123" spans="1:15" s="201" customFormat="1" ht="21.75">
      <c r="A123" s="13">
        <v>22</v>
      </c>
      <c r="B123" s="152" t="s">
        <v>435</v>
      </c>
      <c r="C123" s="195"/>
      <c r="D123" s="196"/>
      <c r="E123" s="197"/>
      <c r="F123" s="196"/>
      <c r="G123" s="198"/>
      <c r="H123" s="198"/>
      <c r="I123" s="198"/>
      <c r="J123" s="139"/>
      <c r="K123" s="199"/>
      <c r="L123" s="200"/>
      <c r="M123" s="125"/>
      <c r="N123" s="199"/>
      <c r="O123" s="112" t="s">
        <v>340</v>
      </c>
    </row>
    <row r="124" spans="1:15" s="201" customFormat="1" ht="21.75">
      <c r="A124" s="13"/>
      <c r="B124" s="152" t="s">
        <v>436</v>
      </c>
      <c r="C124" s="202"/>
      <c r="D124" s="202"/>
      <c r="E124" s="202"/>
      <c r="F124" s="202"/>
      <c r="G124" s="202"/>
      <c r="H124" s="202"/>
      <c r="I124" s="202"/>
      <c r="J124" s="202"/>
      <c r="K124" s="203"/>
      <c r="L124" s="202"/>
      <c r="M124" s="202"/>
      <c r="N124" s="202"/>
      <c r="O124" s="202"/>
    </row>
    <row r="125" spans="1:15" s="201" customFormat="1" ht="21.75">
      <c r="A125" s="13"/>
      <c r="B125" s="152" t="s">
        <v>421</v>
      </c>
      <c r="C125" s="202"/>
      <c r="D125" s="202"/>
      <c r="E125" s="202"/>
      <c r="F125" s="202"/>
      <c r="G125" s="202"/>
      <c r="H125" s="202"/>
      <c r="I125" s="202"/>
      <c r="J125" s="202"/>
      <c r="K125" s="203"/>
      <c r="L125" s="202"/>
      <c r="M125" s="202"/>
      <c r="N125" s="202"/>
      <c r="O125" s="202"/>
    </row>
    <row r="126" spans="1:15" s="201" customFormat="1" ht="21.75">
      <c r="A126" s="13"/>
      <c r="B126" s="150" t="s">
        <v>437</v>
      </c>
      <c r="C126" s="202"/>
      <c r="D126" s="125"/>
      <c r="E126" s="202"/>
      <c r="F126" s="202"/>
      <c r="G126" s="202"/>
      <c r="H126" s="202"/>
      <c r="I126" s="202"/>
      <c r="J126" s="202"/>
      <c r="K126" s="203"/>
      <c r="L126" s="202"/>
      <c r="M126" s="202"/>
      <c r="N126" s="202"/>
      <c r="O126" s="202"/>
    </row>
    <row r="127" spans="1:15" s="201" customFormat="1" ht="12" customHeight="1">
      <c r="A127" s="13"/>
      <c r="B127" s="150"/>
      <c r="C127" s="202"/>
      <c r="D127" s="204"/>
      <c r="E127" s="202"/>
      <c r="F127" s="204"/>
      <c r="G127" s="202"/>
      <c r="H127" s="202"/>
      <c r="I127" s="204"/>
      <c r="J127" s="202"/>
      <c r="K127" s="204"/>
      <c r="L127" s="202"/>
      <c r="M127" s="204"/>
      <c r="N127" s="202"/>
      <c r="O127" s="202"/>
    </row>
    <row r="128" spans="1:15" s="201" customFormat="1" ht="21.75">
      <c r="A128" s="13">
        <v>23</v>
      </c>
      <c r="B128" s="152" t="s">
        <v>438</v>
      </c>
      <c r="C128" s="202"/>
      <c r="D128" s="204"/>
      <c r="E128" s="202"/>
      <c r="F128" s="204"/>
      <c r="G128" s="202"/>
      <c r="H128" s="202"/>
      <c r="I128" s="204"/>
      <c r="J128" s="202"/>
      <c r="K128" s="204"/>
      <c r="L128" s="202"/>
      <c r="M128" s="204"/>
      <c r="N128" s="202"/>
      <c r="O128" s="112" t="s">
        <v>340</v>
      </c>
    </row>
    <row r="129" spans="1:15" s="201" customFormat="1" ht="21.75">
      <c r="A129" s="13"/>
      <c r="B129" s="152" t="s">
        <v>439</v>
      </c>
      <c r="C129" s="202"/>
      <c r="D129" s="204"/>
      <c r="E129" s="202"/>
      <c r="F129" s="204"/>
      <c r="G129" s="202"/>
      <c r="H129" s="202"/>
      <c r="I129" s="204"/>
      <c r="J129" s="202"/>
      <c r="K129" s="204"/>
      <c r="L129" s="202"/>
      <c r="M129" s="204"/>
      <c r="N129" s="202"/>
      <c r="O129" s="202"/>
    </row>
    <row r="130" spans="1:15" s="158" customFormat="1" ht="20.25" customHeight="1">
      <c r="A130" s="13"/>
      <c r="B130" s="152" t="s">
        <v>440</v>
      </c>
      <c r="C130" s="202"/>
      <c r="E130" s="135"/>
      <c r="G130" s="135"/>
      <c r="H130" s="135"/>
      <c r="J130" s="135"/>
      <c r="L130" s="135"/>
      <c r="N130" s="135"/>
      <c r="O130" s="135"/>
    </row>
    <row r="131" spans="1:15" s="158" customFormat="1" ht="20.25" customHeight="1">
      <c r="A131" s="13"/>
      <c r="B131" s="152" t="s">
        <v>441</v>
      </c>
      <c r="C131" s="202"/>
      <c r="D131" s="135"/>
      <c r="E131" s="159"/>
      <c r="G131" s="135"/>
      <c r="H131" s="135"/>
      <c r="J131" s="135"/>
      <c r="L131" s="135"/>
      <c r="N131" s="135"/>
      <c r="O131" s="135"/>
    </row>
    <row r="132" spans="1:15" s="158" customFormat="1" ht="15.75" customHeight="1">
      <c r="A132" s="13"/>
      <c r="B132" s="152"/>
      <c r="C132" s="202"/>
      <c r="D132" s="135"/>
      <c r="E132" s="159"/>
      <c r="G132" s="135"/>
      <c r="H132" s="135"/>
      <c r="J132" s="135"/>
      <c r="L132" s="135"/>
      <c r="N132" s="135"/>
      <c r="O132" s="135"/>
    </row>
    <row r="133" spans="1:15" s="158" customFormat="1" ht="23.25" customHeight="1">
      <c r="A133" s="13">
        <v>24</v>
      </c>
      <c r="B133" s="152" t="s">
        <v>442</v>
      </c>
      <c r="C133" s="202"/>
      <c r="D133" s="135"/>
      <c r="E133" s="159"/>
      <c r="G133" s="135"/>
      <c r="H133" s="135"/>
      <c r="J133" s="135"/>
      <c r="L133" s="135"/>
      <c r="N133" s="135"/>
      <c r="O133" s="112" t="s">
        <v>340</v>
      </c>
    </row>
    <row r="134" spans="1:15" s="158" customFormat="1" ht="22.5" customHeight="1">
      <c r="A134" s="13"/>
      <c r="B134" s="152" t="s">
        <v>443</v>
      </c>
      <c r="C134" s="202"/>
      <c r="D134" s="135"/>
      <c r="E134" s="159"/>
      <c r="G134" s="135"/>
      <c r="H134" s="135"/>
      <c r="J134" s="135"/>
      <c r="L134" s="135"/>
      <c r="N134" s="135"/>
      <c r="O134" s="135"/>
    </row>
    <row r="135" spans="1:15" s="158" customFormat="1" ht="22.5" customHeight="1">
      <c r="A135" s="13"/>
      <c r="B135" s="152" t="s">
        <v>444</v>
      </c>
      <c r="C135" s="202"/>
      <c r="D135" s="135"/>
      <c r="E135" s="159"/>
      <c r="G135" s="135"/>
      <c r="H135" s="135"/>
      <c r="J135" s="135"/>
      <c r="L135" s="135"/>
      <c r="N135" s="135"/>
      <c r="O135" s="135"/>
    </row>
    <row r="136" spans="1:15" s="190" customFormat="1" ht="20.25" customHeight="1">
      <c r="A136" s="13"/>
      <c r="B136" s="152" t="s">
        <v>445</v>
      </c>
      <c r="C136" s="205"/>
      <c r="D136" s="187"/>
      <c r="E136" s="186"/>
      <c r="F136" s="187"/>
      <c r="G136" s="188"/>
      <c r="H136" s="188"/>
      <c r="I136" s="188"/>
      <c r="J136" s="139"/>
      <c r="K136" s="189"/>
      <c r="L136" s="187"/>
      <c r="M136" s="125"/>
      <c r="N136" s="189"/>
      <c r="O136" s="192"/>
    </row>
    <row r="137" spans="1:15" s="190" customFormat="1" ht="24" customHeight="1">
      <c r="A137" s="13"/>
      <c r="B137" s="152" t="s">
        <v>446</v>
      </c>
      <c r="C137" s="206"/>
      <c r="D137" s="187"/>
      <c r="E137" s="186"/>
      <c r="F137" s="187"/>
      <c r="G137" s="188"/>
      <c r="H137" s="188"/>
      <c r="I137" s="188"/>
      <c r="J137" s="139"/>
      <c r="K137" s="189"/>
      <c r="L137" s="187"/>
      <c r="M137" s="125"/>
      <c r="N137" s="189"/>
      <c r="O137" s="192"/>
    </row>
    <row r="138" spans="1:15" s="190" customFormat="1" ht="10.5" customHeight="1">
      <c r="A138" s="13"/>
      <c r="B138" s="152"/>
      <c r="C138" s="207"/>
      <c r="D138" s="192"/>
      <c r="E138" s="207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</row>
    <row r="139" spans="1:15" s="190" customFormat="1" ht="24.75" customHeight="1">
      <c r="A139" s="13">
        <v>25</v>
      </c>
      <c r="B139" s="152" t="s">
        <v>447</v>
      </c>
      <c r="C139" s="207"/>
      <c r="D139" s="192"/>
      <c r="E139" s="207"/>
      <c r="F139" s="192"/>
      <c r="G139" s="192"/>
      <c r="H139" s="192"/>
      <c r="I139" s="192"/>
      <c r="J139" s="192"/>
      <c r="K139" s="192"/>
      <c r="L139" s="192"/>
      <c r="M139" s="192"/>
      <c r="N139" s="192"/>
      <c r="O139" s="112" t="s">
        <v>340</v>
      </c>
    </row>
    <row r="140" spans="1:15" ht="23.25" customHeight="1">
      <c r="A140" s="13"/>
      <c r="B140" s="152" t="s">
        <v>448</v>
      </c>
      <c r="C140" s="158"/>
      <c r="D140" s="135"/>
      <c r="E140" s="158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1:15" ht="20.25" customHeight="1">
      <c r="A141" s="13"/>
      <c r="B141" s="152" t="s">
        <v>449</v>
      </c>
      <c r="C141" s="158"/>
      <c r="D141" s="135"/>
      <c r="E141" s="158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</row>
    <row r="142" spans="1:15" ht="24.75" customHeight="1">
      <c r="A142" s="13"/>
      <c r="B142" s="152" t="s">
        <v>450</v>
      </c>
      <c r="C142" s="158"/>
      <c r="D142" s="135"/>
      <c r="E142" s="158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1:15" s="213" customFormat="1" ht="24.75" customHeight="1">
      <c r="A143" s="13"/>
      <c r="B143" s="152" t="s">
        <v>451</v>
      </c>
      <c r="C143" s="208"/>
      <c r="D143" s="125"/>
      <c r="E143" s="208"/>
      <c r="F143" s="209"/>
      <c r="G143" s="210"/>
      <c r="H143" s="210"/>
      <c r="I143" s="210"/>
      <c r="J143" s="139"/>
      <c r="K143" s="211"/>
      <c r="L143" s="209"/>
      <c r="M143" s="125"/>
      <c r="N143" s="211"/>
      <c r="O143" s="212"/>
    </row>
    <row r="144" spans="1:15" s="213" customFormat="1" ht="12" customHeight="1">
      <c r="A144" s="13"/>
      <c r="B144" s="152"/>
      <c r="C144" s="214"/>
      <c r="D144" s="212"/>
      <c r="E144" s="215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</row>
    <row r="145" spans="1:15" s="213" customFormat="1" ht="23.25" customHeight="1">
      <c r="A145" s="13">
        <v>26</v>
      </c>
      <c r="B145" s="152" t="s">
        <v>452</v>
      </c>
      <c r="C145" s="214"/>
      <c r="D145" s="212"/>
      <c r="E145" s="215"/>
      <c r="F145" s="212"/>
      <c r="G145" s="212"/>
      <c r="H145" s="212"/>
      <c r="I145" s="212"/>
      <c r="J145" s="212"/>
      <c r="K145" s="212"/>
      <c r="L145" s="212"/>
      <c r="M145" s="212"/>
      <c r="N145" s="212"/>
      <c r="O145" s="112" t="s">
        <v>340</v>
      </c>
    </row>
    <row r="146" spans="1:15" ht="23.25" customHeight="1">
      <c r="A146" s="13"/>
      <c r="B146" s="152" t="s">
        <v>453</v>
      </c>
      <c r="C146" s="194"/>
      <c r="D146" s="135"/>
      <c r="E146" s="158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</row>
    <row r="147" spans="1:15" s="201" customFormat="1" ht="21.75">
      <c r="A147" s="13"/>
      <c r="B147" s="152" t="s">
        <v>454</v>
      </c>
      <c r="D147" s="202"/>
      <c r="E147" s="204"/>
      <c r="F147" s="202"/>
      <c r="G147" s="202"/>
      <c r="H147" s="202"/>
      <c r="I147" s="202"/>
      <c r="J147" s="202"/>
      <c r="K147" s="202"/>
      <c r="L147" s="202"/>
      <c r="M147" s="202"/>
      <c r="N147" s="196"/>
      <c r="O147" s="202"/>
    </row>
    <row r="148" spans="1:15" s="201" customFormat="1" ht="23.25" customHeight="1">
      <c r="A148" s="13"/>
      <c r="B148" s="152" t="s">
        <v>421</v>
      </c>
      <c r="C148" s="216"/>
      <c r="D148" s="202"/>
      <c r="E148" s="204"/>
      <c r="F148" s="202"/>
      <c r="G148" s="202"/>
      <c r="H148" s="202"/>
      <c r="I148" s="202"/>
      <c r="J148" s="202"/>
      <c r="K148" s="202"/>
      <c r="L148" s="202"/>
      <c r="M148" s="202"/>
      <c r="N148" s="196"/>
      <c r="O148" s="202"/>
    </row>
    <row r="149" spans="1:15" s="201" customFormat="1" ht="20.25" customHeight="1">
      <c r="A149" s="13"/>
      <c r="B149" s="152" t="s">
        <v>455</v>
      </c>
      <c r="C149" s="196"/>
      <c r="D149" s="202"/>
      <c r="E149" s="204"/>
      <c r="F149" s="202"/>
      <c r="G149" s="202"/>
      <c r="H149" s="202"/>
      <c r="I149" s="202"/>
      <c r="J149" s="202"/>
      <c r="K149" s="202"/>
      <c r="L149" s="202"/>
      <c r="M149" s="202"/>
      <c r="N149" s="196"/>
      <c r="O149" s="202"/>
    </row>
    <row r="150" spans="1:15" s="201" customFormat="1" ht="20.25" customHeight="1">
      <c r="A150" s="13"/>
      <c r="B150" s="152"/>
      <c r="C150" s="216"/>
      <c r="D150" s="202"/>
      <c r="E150" s="204"/>
      <c r="F150" s="202"/>
      <c r="G150" s="202"/>
      <c r="H150" s="202"/>
      <c r="I150" s="202"/>
      <c r="J150" s="202"/>
      <c r="K150" s="202"/>
      <c r="L150" s="202"/>
      <c r="M150" s="202"/>
      <c r="N150" s="196"/>
      <c r="O150" s="202"/>
    </row>
    <row r="151" spans="1:15" s="201" customFormat="1" ht="20.25" customHeight="1">
      <c r="A151" s="13"/>
      <c r="B151" s="152"/>
      <c r="C151" s="216"/>
      <c r="D151" s="202"/>
      <c r="E151" s="204"/>
      <c r="F151" s="202"/>
      <c r="G151" s="202"/>
      <c r="H151" s="202"/>
      <c r="I151" s="202"/>
      <c r="J151" s="202"/>
      <c r="K151" s="202"/>
      <c r="L151" s="202"/>
      <c r="M151" s="202"/>
      <c r="N151" s="196"/>
      <c r="O151" s="202"/>
    </row>
    <row r="152" spans="1:15" s="201" customFormat="1" ht="21.75">
      <c r="A152" s="13">
        <v>27</v>
      </c>
      <c r="B152" s="152" t="s">
        <v>456</v>
      </c>
      <c r="C152" s="197"/>
      <c r="D152" s="196"/>
      <c r="E152" s="197"/>
      <c r="F152" s="196"/>
      <c r="G152" s="198"/>
      <c r="H152" s="198"/>
      <c r="I152" s="198"/>
      <c r="J152" s="139"/>
      <c r="K152" s="199"/>
      <c r="L152" s="196"/>
      <c r="M152" s="125"/>
      <c r="N152" s="199"/>
      <c r="O152" s="112" t="s">
        <v>340</v>
      </c>
    </row>
    <row r="153" spans="1:15" s="201" customFormat="1" ht="19.5" customHeight="1">
      <c r="A153" s="13"/>
      <c r="B153" s="152" t="s">
        <v>457</v>
      </c>
      <c r="C153" s="204"/>
      <c r="D153" s="202"/>
      <c r="E153" s="204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</row>
    <row r="154" spans="1:15" s="201" customFormat="1" ht="20.25" customHeight="1">
      <c r="A154" s="13"/>
      <c r="B154" s="152" t="s">
        <v>458</v>
      </c>
      <c r="C154" s="204"/>
      <c r="D154" s="202"/>
      <c r="E154" s="204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</row>
    <row r="155" spans="1:15" s="201" customFormat="1" ht="18" customHeight="1">
      <c r="A155" s="13"/>
      <c r="B155" s="150" t="s">
        <v>459</v>
      </c>
      <c r="C155" s="204"/>
      <c r="D155" s="202"/>
      <c r="E155" s="204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</row>
    <row r="156" spans="1:15" ht="5.25" customHeight="1">
      <c r="A156" s="13"/>
      <c r="B156" s="150"/>
      <c r="C156" s="158"/>
      <c r="D156" s="135"/>
      <c r="E156" s="158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1:15" ht="21" customHeight="1">
      <c r="A157" s="13">
        <v>28</v>
      </c>
      <c r="B157" s="152" t="s">
        <v>460</v>
      </c>
      <c r="C157" s="158"/>
      <c r="D157" s="135"/>
      <c r="E157" s="158"/>
      <c r="F157" s="135"/>
      <c r="G157" s="135"/>
      <c r="H157" s="135"/>
      <c r="I157" s="135"/>
      <c r="J157" s="135"/>
      <c r="K157" s="135"/>
      <c r="L157" s="135"/>
      <c r="M157" s="135"/>
      <c r="N157" s="135"/>
      <c r="O157" s="112" t="s">
        <v>340</v>
      </c>
    </row>
    <row r="158" spans="1:15" ht="18.75" customHeight="1">
      <c r="A158" s="13"/>
      <c r="B158" s="152" t="s">
        <v>461</v>
      </c>
      <c r="C158" s="158"/>
      <c r="D158" s="135"/>
      <c r="E158" s="158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</row>
    <row r="159" spans="1:15" ht="21" customHeight="1">
      <c r="A159" s="13"/>
      <c r="B159" s="152" t="s">
        <v>462</v>
      </c>
      <c r="C159" s="158"/>
      <c r="D159" s="125"/>
      <c r="E159" s="158"/>
      <c r="F159" s="12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1:15" ht="18" customHeight="1">
      <c r="A160" s="13"/>
      <c r="B160" s="150" t="s">
        <v>463</v>
      </c>
      <c r="C160" s="158"/>
      <c r="D160" s="125"/>
      <c r="E160" s="158"/>
      <c r="F160" s="125"/>
      <c r="G160" s="135"/>
      <c r="H160" s="135"/>
      <c r="I160" s="135"/>
      <c r="J160" s="135"/>
      <c r="K160" s="135"/>
      <c r="L160" s="135"/>
      <c r="M160" s="135"/>
      <c r="N160" s="135"/>
      <c r="O160" s="135"/>
    </row>
    <row r="161" spans="1:15" ht="6" customHeight="1">
      <c r="A161" s="13"/>
      <c r="B161" s="150"/>
      <c r="C161" s="135"/>
      <c r="D161" s="135"/>
      <c r="E161" s="158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</row>
    <row r="162" spans="1:15" s="158" customFormat="1" ht="23.25" customHeight="1">
      <c r="A162" s="13">
        <v>29</v>
      </c>
      <c r="B162" s="152" t="s">
        <v>464</v>
      </c>
      <c r="C162" s="217"/>
      <c r="D162" s="125"/>
      <c r="E162" s="218"/>
      <c r="F162" s="125"/>
      <c r="G162" s="219"/>
      <c r="H162" s="220"/>
      <c r="I162" s="221"/>
      <c r="J162" s="125"/>
      <c r="K162" s="222"/>
      <c r="L162" s="135"/>
      <c r="M162" s="135"/>
      <c r="N162" s="135"/>
      <c r="O162" s="112" t="s">
        <v>340</v>
      </c>
    </row>
    <row r="163" spans="1:15" s="158" customFormat="1" ht="20.25" customHeight="1">
      <c r="A163" s="13"/>
      <c r="B163" s="152" t="s">
        <v>465</v>
      </c>
      <c r="D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1:15" s="158" customFormat="1" ht="22.5" customHeight="1">
      <c r="A164" s="13"/>
      <c r="B164" s="152" t="s">
        <v>466</v>
      </c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1:15" s="158" customFormat="1" ht="19.5" customHeight="1">
      <c r="A165" s="13"/>
      <c r="B165" s="152" t="s">
        <v>463</v>
      </c>
      <c r="C165" s="223"/>
      <c r="D165" s="125"/>
      <c r="E165" s="218"/>
      <c r="F165" s="125"/>
      <c r="G165" s="219"/>
      <c r="H165" s="220"/>
      <c r="I165" s="220"/>
      <c r="J165" s="125"/>
      <c r="K165" s="222"/>
      <c r="L165" s="135"/>
      <c r="M165" s="135"/>
      <c r="N165" s="135"/>
      <c r="O165" s="135"/>
    </row>
    <row r="166" spans="1:15" s="158" customFormat="1" ht="5.25" customHeight="1">
      <c r="A166" s="31"/>
      <c r="B166" s="152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1:15" s="158" customFormat="1" ht="21.75" customHeight="1">
      <c r="A167" s="31"/>
      <c r="B167" s="173" t="s">
        <v>467</v>
      </c>
      <c r="D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12"/>
    </row>
    <row r="168" spans="1:15" s="158" customFormat="1" ht="21.75" customHeight="1">
      <c r="A168" s="31">
        <v>30</v>
      </c>
      <c r="B168" s="152" t="s">
        <v>468</v>
      </c>
      <c r="C168" s="224"/>
      <c r="D168" s="225"/>
      <c r="E168" s="224"/>
      <c r="F168" s="125"/>
      <c r="G168" s="212"/>
      <c r="H168" s="226"/>
      <c r="I168" s="226"/>
      <c r="J168" s="125"/>
      <c r="K168" s="227"/>
      <c r="L168" s="135"/>
      <c r="M168" s="135"/>
      <c r="N168" s="135"/>
      <c r="O168" s="112" t="s">
        <v>340</v>
      </c>
    </row>
    <row r="169" spans="1:15" s="158" customFormat="1" ht="21.75" customHeight="1">
      <c r="A169" s="31"/>
      <c r="B169" s="152" t="s">
        <v>469</v>
      </c>
      <c r="C169" s="202"/>
      <c r="D169" s="196"/>
      <c r="E169" s="228"/>
      <c r="F169" s="125"/>
      <c r="G169" s="202"/>
      <c r="H169" s="202"/>
      <c r="I169" s="202"/>
      <c r="J169" s="125"/>
      <c r="K169" s="199"/>
      <c r="L169" s="202"/>
      <c r="M169" s="135"/>
      <c r="N169" s="199"/>
      <c r="O169" s="135"/>
    </row>
    <row r="170" spans="1:15" s="207" customFormat="1" ht="21.75">
      <c r="A170" s="31"/>
      <c r="B170" s="152" t="s">
        <v>470</v>
      </c>
      <c r="C170" s="186"/>
      <c r="D170" s="125"/>
      <c r="E170" s="186"/>
      <c r="F170" s="125"/>
      <c r="G170" s="188"/>
      <c r="H170" s="188"/>
      <c r="I170" s="188"/>
      <c r="J170" s="139"/>
      <c r="K170" s="189"/>
      <c r="L170" s="187"/>
      <c r="M170" s="125"/>
      <c r="N170" s="187"/>
      <c r="O170" s="192"/>
    </row>
    <row r="171" spans="1:15" s="190" customFormat="1" ht="5.25" customHeight="1">
      <c r="A171" s="83"/>
      <c r="B171" s="152"/>
      <c r="C171" s="191"/>
      <c r="D171" s="192"/>
      <c r="E171" s="207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</row>
    <row r="172" spans="1:15" s="190" customFormat="1" ht="23.25" customHeight="1">
      <c r="A172" s="13">
        <v>31</v>
      </c>
      <c r="B172" s="152" t="s">
        <v>471</v>
      </c>
      <c r="C172" s="192"/>
      <c r="D172" s="192"/>
      <c r="E172" s="192"/>
      <c r="F172" s="192"/>
      <c r="G172" s="192"/>
      <c r="H172" s="192"/>
      <c r="I172" s="192"/>
      <c r="J172" s="192"/>
      <c r="K172" s="207"/>
      <c r="L172" s="192"/>
      <c r="M172" s="192"/>
      <c r="N172" s="192"/>
      <c r="O172" s="112" t="s">
        <v>340</v>
      </c>
    </row>
    <row r="173" spans="1:15" s="190" customFormat="1" ht="24" customHeight="1">
      <c r="A173" s="13"/>
      <c r="B173" s="152" t="s">
        <v>472</v>
      </c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</row>
    <row r="174" spans="1:15" s="190" customFormat="1" ht="21.75">
      <c r="A174" s="13"/>
      <c r="B174" s="152" t="s">
        <v>473</v>
      </c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</row>
    <row r="175" spans="1:16" s="207" customFormat="1" ht="21.75">
      <c r="A175" s="13">
        <v>32</v>
      </c>
      <c r="B175" s="229" t="s">
        <v>474</v>
      </c>
      <c r="C175" s="205" t="s">
        <v>475</v>
      </c>
      <c r="D175" s="110" t="s">
        <v>331</v>
      </c>
      <c r="E175" s="205" t="s">
        <v>476</v>
      </c>
      <c r="F175" s="110" t="s">
        <v>331</v>
      </c>
      <c r="G175" s="205" t="s">
        <v>477</v>
      </c>
      <c r="H175" s="205" t="s">
        <v>478</v>
      </c>
      <c r="I175" s="205" t="s">
        <v>479</v>
      </c>
      <c r="J175" s="110" t="s">
        <v>331</v>
      </c>
      <c r="K175" s="189">
        <v>204400</v>
      </c>
      <c r="L175" s="192" t="s">
        <v>480</v>
      </c>
      <c r="M175" s="110" t="s">
        <v>331</v>
      </c>
      <c r="N175" s="192" t="s">
        <v>481</v>
      </c>
      <c r="O175" s="13" t="s">
        <v>482</v>
      </c>
      <c r="P175" s="230"/>
    </row>
    <row r="176" spans="1:16" s="207" customFormat="1" ht="21.75">
      <c r="A176" s="13"/>
      <c r="B176" s="229" t="s">
        <v>483</v>
      </c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3" t="s">
        <v>282</v>
      </c>
      <c r="P176" s="230"/>
    </row>
    <row r="177" spans="1:15" s="190" customFormat="1" ht="21.75">
      <c r="A177" s="192"/>
      <c r="B177" s="14" t="s">
        <v>484</v>
      </c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3" t="s">
        <v>485</v>
      </c>
    </row>
    <row r="178" spans="1:15" s="232" customFormat="1" ht="20.25" customHeight="1">
      <c r="A178" s="13"/>
      <c r="B178" s="14" t="s">
        <v>486</v>
      </c>
      <c r="C178" s="135"/>
      <c r="D178" s="135"/>
      <c r="E178" s="135"/>
      <c r="F178" s="135"/>
      <c r="G178" s="231"/>
      <c r="H178" s="135"/>
      <c r="I178" s="135"/>
      <c r="J178" s="135"/>
      <c r="K178" s="192"/>
      <c r="L178" s="135"/>
      <c r="M178" s="135"/>
      <c r="N178" s="135"/>
      <c r="O178" s="13" t="s">
        <v>487</v>
      </c>
    </row>
    <row r="179" spans="1:15" s="232" customFormat="1" ht="21.75">
      <c r="A179" s="13"/>
      <c r="B179" s="14" t="s">
        <v>488</v>
      </c>
      <c r="C179" s="135"/>
      <c r="D179" s="135"/>
      <c r="E179" s="135"/>
      <c r="F179" s="135"/>
      <c r="G179" s="233"/>
      <c r="H179" s="135"/>
      <c r="I179" s="135"/>
      <c r="J179" s="135"/>
      <c r="K179" s="135"/>
      <c r="L179" s="135"/>
      <c r="M179" s="135"/>
      <c r="N179" s="135"/>
      <c r="O179" s="13" t="s">
        <v>489</v>
      </c>
    </row>
    <row r="180" spans="1:15" s="236" customFormat="1" ht="21" customHeight="1">
      <c r="A180" s="14"/>
      <c r="B180" s="14" t="s">
        <v>490</v>
      </c>
      <c r="C180" s="225"/>
      <c r="D180" s="234"/>
      <c r="E180" s="225"/>
      <c r="F180" s="233"/>
      <c r="G180" s="233"/>
      <c r="H180" s="233"/>
      <c r="I180" s="233"/>
      <c r="J180" s="233"/>
      <c r="K180" s="235"/>
      <c r="L180" s="233"/>
      <c r="M180" s="233"/>
      <c r="N180" s="235"/>
      <c r="O180" s="13" t="s">
        <v>491</v>
      </c>
    </row>
    <row r="181" spans="1:15" s="236" customFormat="1" ht="20.25" customHeight="1">
      <c r="A181" s="14"/>
      <c r="B181" s="14" t="s">
        <v>492</v>
      </c>
      <c r="C181" s="235"/>
      <c r="D181" s="233"/>
      <c r="E181" s="235"/>
      <c r="F181" s="233"/>
      <c r="G181" s="233"/>
      <c r="H181" s="233"/>
      <c r="I181" s="233"/>
      <c r="J181" s="233"/>
      <c r="K181" s="235"/>
      <c r="L181" s="233"/>
      <c r="M181" s="233"/>
      <c r="N181" s="235"/>
      <c r="O181" s="13" t="s">
        <v>493</v>
      </c>
    </row>
    <row r="182" spans="1:15" s="236" customFormat="1" ht="21" customHeight="1">
      <c r="A182" s="14"/>
      <c r="B182" s="14" t="s">
        <v>494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5"/>
      <c r="O182" s="13" t="s">
        <v>495</v>
      </c>
    </row>
    <row r="183" spans="1:15" s="236" customFormat="1" ht="21" customHeight="1">
      <c r="A183" s="14"/>
      <c r="B183" s="14" t="s">
        <v>496</v>
      </c>
      <c r="C183" s="235"/>
      <c r="D183" s="233"/>
      <c r="E183" s="235"/>
      <c r="F183" s="233"/>
      <c r="G183" s="233"/>
      <c r="H183" s="233"/>
      <c r="I183" s="233"/>
      <c r="J183" s="233"/>
      <c r="K183" s="233"/>
      <c r="L183" s="233"/>
      <c r="M183" s="233"/>
      <c r="N183" s="235"/>
      <c r="O183" s="13" t="s">
        <v>497</v>
      </c>
    </row>
    <row r="184" spans="1:15" s="236" customFormat="1" ht="21" customHeight="1">
      <c r="A184" s="14"/>
      <c r="B184" s="14" t="s">
        <v>498</v>
      </c>
      <c r="C184" s="235"/>
      <c r="D184" s="233"/>
      <c r="E184" s="235"/>
      <c r="F184" s="233"/>
      <c r="G184" s="233"/>
      <c r="H184" s="233"/>
      <c r="I184" s="233"/>
      <c r="J184" s="233"/>
      <c r="K184" s="233"/>
      <c r="L184" s="233"/>
      <c r="M184" s="233"/>
      <c r="N184" s="235"/>
      <c r="O184" s="13" t="s">
        <v>499</v>
      </c>
    </row>
    <row r="185" spans="1:15" ht="21">
      <c r="A185" s="14"/>
      <c r="B185" s="14" t="s">
        <v>500</v>
      </c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" t="s">
        <v>501</v>
      </c>
    </row>
    <row r="186" spans="1:15" ht="21">
      <c r="A186" s="14"/>
      <c r="B186" s="14" t="s">
        <v>502</v>
      </c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" t="s">
        <v>503</v>
      </c>
    </row>
    <row r="187" spans="1:15" ht="21">
      <c r="A187" s="23"/>
      <c r="B187" s="237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</row>
    <row r="188" spans="1:15" s="232" customFormat="1" ht="20.25" customHeight="1">
      <c r="A188" s="20"/>
      <c r="B188" s="158"/>
      <c r="C188" s="158"/>
      <c r="D188" s="158"/>
      <c r="E188" s="158"/>
      <c r="F188" s="158"/>
      <c r="G188" s="238"/>
      <c r="H188" s="158"/>
      <c r="I188" s="158"/>
      <c r="J188" s="158"/>
      <c r="K188" s="158"/>
      <c r="L188" s="158"/>
      <c r="M188" s="158"/>
      <c r="N188" s="158"/>
      <c r="O188" s="158"/>
    </row>
    <row r="189" spans="1:15" s="232" customFormat="1" ht="21.75">
      <c r="A189" s="20"/>
      <c r="B189" s="158"/>
      <c r="C189" s="158"/>
      <c r="D189" s="158"/>
      <c r="E189" s="158"/>
      <c r="F189" s="158"/>
      <c r="G189" s="236"/>
      <c r="H189" s="158"/>
      <c r="I189" s="158"/>
      <c r="J189" s="158"/>
      <c r="K189" s="158"/>
      <c r="L189" s="158"/>
      <c r="M189" s="158"/>
      <c r="N189" s="158"/>
      <c r="O189" s="158"/>
    </row>
    <row r="190" spans="1:15" s="232" customFormat="1" ht="20.25" customHeight="1">
      <c r="A190" s="20"/>
      <c r="B190" s="158" t="s">
        <v>504</v>
      </c>
      <c r="C190" s="158" t="s">
        <v>505</v>
      </c>
      <c r="D190" s="158"/>
      <c r="E190" s="158"/>
      <c r="F190" s="158"/>
      <c r="G190" s="238"/>
      <c r="H190" s="158"/>
      <c r="I190" s="158"/>
      <c r="J190" s="158"/>
      <c r="K190" s="158" t="s">
        <v>506</v>
      </c>
      <c r="L190" s="158"/>
      <c r="M190" s="158"/>
      <c r="N190" s="158"/>
      <c r="O190" s="158"/>
    </row>
    <row r="191" spans="1:15" s="232" customFormat="1" ht="21.75">
      <c r="A191" s="20"/>
      <c r="B191" s="158" t="s">
        <v>507</v>
      </c>
      <c r="C191" s="158" t="s">
        <v>508</v>
      </c>
      <c r="D191" s="158"/>
      <c r="E191" s="158"/>
      <c r="F191" s="158"/>
      <c r="G191" s="236"/>
      <c r="H191" s="158"/>
      <c r="I191" s="158"/>
      <c r="J191" s="158"/>
      <c r="K191" s="158" t="s">
        <v>509</v>
      </c>
      <c r="L191" s="158"/>
      <c r="M191" s="158"/>
      <c r="N191" s="158"/>
      <c r="O191" s="158"/>
    </row>
    <row r="192" spans="3:15" ht="21"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</row>
    <row r="193" spans="3:15" ht="21"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</row>
    <row r="354" ht="21">
      <c r="D354" t="s">
        <v>510</v>
      </c>
    </row>
  </sheetData>
  <mergeCells count="7">
    <mergeCell ref="A2:N2"/>
    <mergeCell ref="A3:N3"/>
    <mergeCell ref="A4:N4"/>
    <mergeCell ref="C7:D7"/>
    <mergeCell ref="E7:F7"/>
    <mergeCell ref="G7:J7"/>
    <mergeCell ref="L7:M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DarkUser</cp:lastModifiedBy>
  <cp:lastPrinted>2009-10-12T08:21:07Z</cp:lastPrinted>
  <dcterms:created xsi:type="dcterms:W3CDTF">2008-10-21T03:15:57Z</dcterms:created>
  <dcterms:modified xsi:type="dcterms:W3CDTF">2009-11-18T04:21:36Z</dcterms:modified>
  <cp:category/>
  <cp:version/>
  <cp:contentType/>
  <cp:contentStatus/>
</cp:coreProperties>
</file>